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ango\Desktop\Entrega\"/>
    </mc:Choice>
  </mc:AlternateContent>
  <bookViews>
    <workbookView xWindow="0" yWindow="1980" windowWidth="16590" windowHeight="4875"/>
  </bookViews>
  <sheets>
    <sheet name="Presupuesto por dirección" sheetId="10" r:id="rId1"/>
    <sheet name="SEC_2016" sheetId="3" r:id="rId2"/>
    <sheet name="POAI 2016" sheetId="8" state="hidden" r:id="rId3"/>
    <sheet name="$ por fondo" sheetId="9" state="hidden" r:id="rId4"/>
    <sheet name="programación por producto" sheetId="11" state="hidden" r:id="rId5"/>
  </sheets>
  <definedNames>
    <definedName name="_xlnm._FilterDatabase" localSheetId="2" hidden="1">'POAI 2016'!$A$2:$K$57</definedName>
    <definedName name="_xlnm._FilterDatabase" localSheetId="1" hidden="1">SEC_2016!$A$2:$IB$235</definedName>
    <definedName name="_xlnm.Print_Area" localSheetId="1">SEC_2016!$A$2:$Z$234</definedName>
    <definedName name="_xlnm.Print_Titles" localSheetId="1">SEC_2016!$2:$2</definedName>
  </definedNames>
  <calcPr calcId="152511"/>
  <customWorkbookViews>
    <customWorkbookView name="bmanrique - Vista personalizada" guid="{8688405A-F478-49E3-8478-237B86461DAF}" mergeInterval="0" personalView="1" windowWidth="1026" windowHeight="728" activeSheetId="2"/>
    <customWorkbookView name="rrueda - Vista personalizada" guid="{D8F09EAE-88DC-4794-B893-84141373A274}" mergeInterval="0" personalView="1" xWindow="2" yWindow="40" windowWidth="1598" windowHeight="860" activeSheetId="2"/>
    <customWorkbookView name="Usuario de Windows - Vista personalizada" guid="{33FDFB70-D2C4-4F6B-BDAF-FFB33723278F}" mergeInterval="0" personalView="1" maximized="1" xWindow="-8" yWindow="-8" windowWidth="1382" windowHeight="744" activeSheetId="2"/>
  </customWorkbookViews>
  <pivotCaches>
    <pivotCache cacheId="54" r:id="rId6"/>
    <pivotCache cacheId="55" r:id="rId7"/>
  </pivotCaches>
</workbook>
</file>

<file path=xl/calcChain.xml><?xml version="1.0" encoding="utf-8"?>
<calcChain xmlns="http://schemas.openxmlformats.org/spreadsheetml/2006/main">
  <c r="W28" i="3" l="1"/>
  <c r="S28" i="3"/>
  <c r="R28" i="3"/>
  <c r="U130" i="3" l="1"/>
  <c r="U8" i="3" l="1"/>
  <c r="U182" i="3" l="1"/>
  <c r="T130" i="3" l="1"/>
  <c r="T185" i="3"/>
  <c r="T14" i="3"/>
  <c r="T8" i="3" l="1"/>
  <c r="T134" i="3"/>
  <c r="T182" i="3" l="1"/>
  <c r="W183" i="3" l="1"/>
  <c r="S183" i="3"/>
  <c r="R183" i="3"/>
  <c r="S184" i="3"/>
  <c r="U9" i="3"/>
  <c r="W8" i="3"/>
  <c r="W9" i="3"/>
  <c r="R9" i="3"/>
  <c r="U134" i="3" l="1"/>
  <c r="W134" i="3" s="1"/>
  <c r="S134" i="3" l="1"/>
  <c r="U103" i="3"/>
  <c r="U100" i="3" l="1"/>
  <c r="U88" i="3" l="1"/>
  <c r="U86" i="3" l="1"/>
  <c r="U87" i="3"/>
  <c r="U132" i="3" l="1"/>
  <c r="U107" i="3" l="1"/>
  <c r="U148" i="3" l="1"/>
  <c r="U147" i="3"/>
  <c r="U85" i="3" l="1"/>
  <c r="U234" i="3" s="1"/>
  <c r="W70" i="3" l="1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142" i="3"/>
  <c r="W143" i="3"/>
  <c r="W144" i="3"/>
  <c r="W145" i="3"/>
  <c r="W146" i="3"/>
  <c r="W147" i="3"/>
  <c r="W148" i="3"/>
  <c r="W91" i="3"/>
  <c r="W92" i="3"/>
  <c r="W93" i="3"/>
  <c r="W94" i="3"/>
  <c r="W95" i="3"/>
  <c r="W97" i="3"/>
  <c r="W98" i="3"/>
  <c r="W99" i="3"/>
  <c r="W100" i="3"/>
  <c r="W101" i="3"/>
  <c r="W102" i="3"/>
  <c r="W103" i="3"/>
  <c r="W104" i="3"/>
  <c r="W105" i="3"/>
  <c r="W106" i="3"/>
  <c r="W107" i="3"/>
  <c r="W216" i="3"/>
  <c r="W217" i="3"/>
  <c r="W226" i="3"/>
  <c r="W227" i="3"/>
  <c r="W228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204" i="3"/>
  <c r="W205" i="3"/>
  <c r="W206" i="3"/>
  <c r="W207" i="3"/>
  <c r="W208" i="3"/>
  <c r="W229" i="3"/>
  <c r="W230" i="3"/>
  <c r="W231" i="3"/>
  <c r="W232" i="3"/>
  <c r="W233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5" i="3"/>
  <c r="W136" i="3"/>
  <c r="W137" i="3"/>
  <c r="W138" i="3"/>
  <c r="W139" i="3"/>
  <c r="W140" i="3"/>
  <c r="W3" i="3"/>
  <c r="W4" i="3"/>
  <c r="W5" i="3"/>
  <c r="W11" i="3"/>
  <c r="W12" i="3"/>
  <c r="W13" i="3"/>
  <c r="W10" i="3"/>
  <c r="W18" i="3"/>
  <c r="W19" i="3"/>
  <c r="W20" i="3"/>
  <c r="W21" i="3"/>
  <c r="W22" i="3"/>
  <c r="W23" i="3"/>
  <c r="W24" i="3"/>
  <c r="W25" i="3"/>
  <c r="W26" i="3"/>
  <c r="W27" i="3"/>
  <c r="W15" i="3"/>
  <c r="W16" i="3"/>
  <c r="W17" i="3"/>
  <c r="W29" i="3"/>
  <c r="W30" i="3"/>
  <c r="W31" i="3"/>
  <c r="W32" i="3"/>
  <c r="W33" i="3"/>
  <c r="W34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35" i="3"/>
  <c r="W36" i="3"/>
  <c r="W37" i="3"/>
  <c r="W38" i="3"/>
  <c r="W39" i="3"/>
  <c r="W40" i="3"/>
  <c r="W151" i="3"/>
  <c r="W152" i="3"/>
  <c r="W153" i="3"/>
  <c r="W154" i="3"/>
  <c r="W155" i="3"/>
  <c r="W149" i="3"/>
  <c r="W150" i="3"/>
  <c r="W177" i="3"/>
  <c r="W178" i="3"/>
  <c r="W179" i="3"/>
  <c r="W180" i="3"/>
  <c r="W181" i="3"/>
  <c r="W193" i="3"/>
  <c r="W194" i="3"/>
  <c r="W195" i="3"/>
  <c r="W173" i="3"/>
  <c r="W174" i="3"/>
  <c r="W175" i="3"/>
  <c r="W176" i="3"/>
  <c r="W199" i="3"/>
  <c r="W200" i="3"/>
  <c r="W201" i="3"/>
  <c r="W202" i="3"/>
  <c r="W203" i="3"/>
  <c r="W182" i="3"/>
  <c r="W184" i="3"/>
  <c r="W185" i="3"/>
  <c r="W186" i="3"/>
  <c r="W187" i="3"/>
  <c r="W188" i="3"/>
  <c r="W189" i="3"/>
  <c r="W190" i="3"/>
  <c r="W191" i="3"/>
  <c r="W192" i="3"/>
  <c r="W141" i="3"/>
  <c r="W6" i="3"/>
  <c r="W7" i="3"/>
  <c r="W218" i="3"/>
  <c r="W219" i="3"/>
  <c r="W220" i="3"/>
  <c r="W221" i="3"/>
  <c r="W222" i="3"/>
  <c r="W196" i="3"/>
  <c r="W197" i="3"/>
  <c r="W198" i="3"/>
  <c r="W209" i="3"/>
  <c r="W210" i="3"/>
  <c r="W211" i="3"/>
  <c r="W212" i="3"/>
  <c r="W213" i="3"/>
  <c r="W214" i="3"/>
  <c r="W223" i="3"/>
  <c r="W224" i="3"/>
  <c r="W225" i="3"/>
  <c r="W69" i="3"/>
  <c r="T96" i="3" l="1"/>
  <c r="W96" i="3" s="1"/>
  <c r="S70" i="3" l="1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142" i="3"/>
  <c r="S143" i="3"/>
  <c r="S144" i="3"/>
  <c r="S145" i="3"/>
  <c r="S147" i="3"/>
  <c r="S148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216" i="3"/>
  <c r="S217" i="3"/>
  <c r="S226" i="3"/>
  <c r="S227" i="3"/>
  <c r="S228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204" i="3"/>
  <c r="S205" i="3"/>
  <c r="S206" i="3"/>
  <c r="S207" i="3"/>
  <c r="S208" i="3"/>
  <c r="S229" i="3"/>
  <c r="S230" i="3"/>
  <c r="S231" i="3"/>
  <c r="S232" i="3"/>
  <c r="S233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5" i="3"/>
  <c r="S136" i="3"/>
  <c r="S137" i="3"/>
  <c r="S138" i="3"/>
  <c r="S139" i="3"/>
  <c r="S140" i="3"/>
  <c r="S3" i="3"/>
  <c r="S4" i="3"/>
  <c r="S5" i="3"/>
  <c r="S11" i="3"/>
  <c r="S12" i="3"/>
  <c r="S13" i="3"/>
  <c r="S10" i="3"/>
  <c r="S18" i="3"/>
  <c r="S19" i="3"/>
  <c r="S20" i="3"/>
  <c r="S21" i="3"/>
  <c r="S22" i="3"/>
  <c r="S23" i="3"/>
  <c r="S24" i="3"/>
  <c r="S25" i="3"/>
  <c r="S26" i="3"/>
  <c r="S27" i="3"/>
  <c r="S15" i="3"/>
  <c r="S16" i="3"/>
  <c r="S29" i="3"/>
  <c r="S30" i="3"/>
  <c r="S31" i="3"/>
  <c r="S32" i="3"/>
  <c r="S33" i="3"/>
  <c r="S34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35" i="3"/>
  <c r="S36" i="3"/>
  <c r="S37" i="3"/>
  <c r="S38" i="3"/>
  <c r="S39" i="3"/>
  <c r="S40" i="3"/>
  <c r="S151" i="3"/>
  <c r="S152" i="3"/>
  <c r="S153" i="3"/>
  <c r="S154" i="3"/>
  <c r="S155" i="3"/>
  <c r="S149" i="3"/>
  <c r="S150" i="3"/>
  <c r="S177" i="3"/>
  <c r="S178" i="3"/>
  <c r="S179" i="3"/>
  <c r="S180" i="3"/>
  <c r="S181" i="3"/>
  <c r="S193" i="3"/>
  <c r="S194" i="3"/>
  <c r="S195" i="3"/>
  <c r="S173" i="3"/>
  <c r="S174" i="3"/>
  <c r="S175" i="3"/>
  <c r="S176" i="3"/>
  <c r="S199" i="3"/>
  <c r="S200" i="3"/>
  <c r="S201" i="3"/>
  <c r="S202" i="3"/>
  <c r="S203" i="3"/>
  <c r="S182" i="3"/>
  <c r="S185" i="3"/>
  <c r="S186" i="3"/>
  <c r="S187" i="3"/>
  <c r="S188" i="3"/>
  <c r="S189" i="3"/>
  <c r="S190" i="3"/>
  <c r="S191" i="3"/>
  <c r="S192" i="3"/>
  <c r="S141" i="3"/>
  <c r="S6" i="3"/>
  <c r="S7" i="3"/>
  <c r="S218" i="3"/>
  <c r="S219" i="3"/>
  <c r="S220" i="3"/>
  <c r="S221" i="3"/>
  <c r="S222" i="3"/>
  <c r="S196" i="3"/>
  <c r="S197" i="3"/>
  <c r="S198" i="3"/>
  <c r="S209" i="3"/>
  <c r="S210" i="3"/>
  <c r="S211" i="3"/>
  <c r="S212" i="3"/>
  <c r="S213" i="3"/>
  <c r="S214" i="3"/>
  <c r="S223" i="3"/>
  <c r="S224" i="3"/>
  <c r="S225" i="3"/>
  <c r="S69" i="3"/>
  <c r="B80" i="11"/>
  <c r="M15" i="8" l="1"/>
  <c r="N27" i="8" l="1"/>
  <c r="P27" i="8" s="1"/>
  <c r="O27" i="8" l="1"/>
  <c r="N22" i="8" l="1"/>
  <c r="M22" i="8"/>
  <c r="AB135" i="3" l="1"/>
  <c r="AB136" i="3"/>
  <c r="S14" i="3" l="1"/>
  <c r="W14" i="3"/>
  <c r="T215" i="3"/>
  <c r="S215" i="3" l="1"/>
  <c r="W215" i="3"/>
  <c r="T234" i="3"/>
  <c r="W234" i="3" s="1"/>
  <c r="R55" i="3"/>
  <c r="DE159" i="3"/>
  <c r="R70" i="3" l="1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142" i="3"/>
  <c r="R143" i="3"/>
  <c r="R144" i="3"/>
  <c r="R145" i="3"/>
  <c r="R147" i="3"/>
  <c r="R148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215" i="3"/>
  <c r="R216" i="3"/>
  <c r="R217" i="3"/>
  <c r="R226" i="3"/>
  <c r="R227" i="3"/>
  <c r="R228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204" i="3"/>
  <c r="R205" i="3"/>
  <c r="R206" i="3"/>
  <c r="R207" i="3"/>
  <c r="R208" i="3"/>
  <c r="R229" i="3"/>
  <c r="R230" i="3"/>
  <c r="R231" i="3"/>
  <c r="R232" i="3"/>
  <c r="R233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3" i="3"/>
  <c r="R4" i="3"/>
  <c r="R5" i="3"/>
  <c r="R11" i="3"/>
  <c r="R12" i="3"/>
  <c r="R8" i="3"/>
  <c r="R10" i="3"/>
  <c r="R18" i="3"/>
  <c r="R19" i="3"/>
  <c r="R20" i="3"/>
  <c r="R21" i="3"/>
  <c r="R22" i="3"/>
  <c r="R23" i="3"/>
  <c r="R24" i="3"/>
  <c r="R25" i="3"/>
  <c r="R26" i="3"/>
  <c r="R27" i="3"/>
  <c r="R14" i="3"/>
  <c r="R15" i="3"/>
  <c r="R16" i="3"/>
  <c r="R17" i="3"/>
  <c r="R29" i="3"/>
  <c r="R30" i="3"/>
  <c r="R31" i="3"/>
  <c r="R32" i="3"/>
  <c r="R33" i="3"/>
  <c r="R34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35" i="3"/>
  <c r="R36" i="3"/>
  <c r="R37" i="3"/>
  <c r="R38" i="3"/>
  <c r="R39" i="3"/>
  <c r="R40" i="3"/>
  <c r="R151" i="3"/>
  <c r="R152" i="3"/>
  <c r="R153" i="3"/>
  <c r="R154" i="3"/>
  <c r="R155" i="3"/>
  <c r="R149" i="3"/>
  <c r="R150" i="3"/>
  <c r="R177" i="3"/>
  <c r="R178" i="3"/>
  <c r="R179" i="3"/>
  <c r="R180" i="3"/>
  <c r="R181" i="3"/>
  <c r="R193" i="3"/>
  <c r="R194" i="3"/>
  <c r="R195" i="3"/>
  <c r="R173" i="3"/>
  <c r="R174" i="3"/>
  <c r="R175" i="3"/>
  <c r="R176" i="3"/>
  <c r="R199" i="3"/>
  <c r="R200" i="3"/>
  <c r="R201" i="3"/>
  <c r="R202" i="3"/>
  <c r="R203" i="3"/>
  <c r="R182" i="3"/>
  <c r="R184" i="3"/>
  <c r="R185" i="3"/>
  <c r="R186" i="3"/>
  <c r="R187" i="3"/>
  <c r="R188" i="3"/>
  <c r="R189" i="3"/>
  <c r="R190" i="3"/>
  <c r="R191" i="3"/>
  <c r="R192" i="3"/>
  <c r="R141" i="3"/>
  <c r="R6" i="3"/>
  <c r="R7" i="3"/>
  <c r="R218" i="3"/>
  <c r="R219" i="3"/>
  <c r="R220" i="3"/>
  <c r="R221" i="3"/>
  <c r="R222" i="3"/>
  <c r="R196" i="3"/>
  <c r="R197" i="3"/>
  <c r="R198" i="3"/>
  <c r="R209" i="3"/>
  <c r="R210" i="3"/>
  <c r="R211" i="3"/>
  <c r="R212" i="3"/>
  <c r="R213" i="3"/>
  <c r="R214" i="3"/>
  <c r="R223" i="3"/>
  <c r="R224" i="3"/>
  <c r="R225" i="3"/>
  <c r="R69" i="3"/>
  <c r="R146" i="3" l="1"/>
  <c r="S146" i="3"/>
  <c r="Q13" i="3"/>
  <c r="R13" i="3" s="1"/>
  <c r="DE213" i="3" l="1"/>
  <c r="DE5" i="3" l="1"/>
  <c r="DE6" i="3"/>
  <c r="DE7" i="3"/>
  <c r="DE8" i="3"/>
  <c r="DE9" i="3"/>
  <c r="DE10" i="3"/>
  <c r="DE11" i="3"/>
  <c r="DE12" i="3"/>
  <c r="DE13" i="3"/>
  <c r="DE14" i="3"/>
  <c r="DE15" i="3"/>
  <c r="DE16" i="3"/>
  <c r="DE17" i="3"/>
  <c r="DE18" i="3"/>
  <c r="DE19" i="3"/>
  <c r="DE20" i="3"/>
  <c r="DE21" i="3"/>
  <c r="DE22" i="3"/>
  <c r="DE23" i="3"/>
  <c r="DE24" i="3"/>
  <c r="DE25" i="3"/>
  <c r="DE26" i="3"/>
  <c r="DE27" i="3"/>
  <c r="DE29" i="3"/>
  <c r="DE30" i="3"/>
  <c r="DE31" i="3"/>
  <c r="DE32" i="3"/>
  <c r="DE33" i="3"/>
  <c r="DE34" i="3"/>
  <c r="DE35" i="3"/>
  <c r="DE36" i="3"/>
  <c r="DE37" i="3"/>
  <c r="DE38" i="3"/>
  <c r="DE39" i="3"/>
  <c r="DE40" i="3"/>
  <c r="DE41" i="3"/>
  <c r="DE42" i="3"/>
  <c r="DE43" i="3"/>
  <c r="DE44" i="3"/>
  <c r="DE45" i="3"/>
  <c r="DE46" i="3"/>
  <c r="DE47" i="3"/>
  <c r="DE48" i="3"/>
  <c r="DE49" i="3"/>
  <c r="DE50" i="3"/>
  <c r="DE51" i="3"/>
  <c r="DE52" i="3"/>
  <c r="DE53" i="3"/>
  <c r="DE54" i="3"/>
  <c r="DE55" i="3"/>
  <c r="DE56" i="3"/>
  <c r="DE57" i="3"/>
  <c r="DE58" i="3"/>
  <c r="DE59" i="3"/>
  <c r="DE60" i="3"/>
  <c r="DE61" i="3"/>
  <c r="DE62" i="3"/>
  <c r="DE63" i="3"/>
  <c r="DE64" i="3"/>
  <c r="DE65" i="3"/>
  <c r="DE66" i="3"/>
  <c r="DE67" i="3"/>
  <c r="DE68" i="3"/>
  <c r="DE69" i="3"/>
  <c r="DE70" i="3"/>
  <c r="DE71" i="3"/>
  <c r="DE73" i="3"/>
  <c r="DE74" i="3"/>
  <c r="DE75" i="3"/>
  <c r="DE76" i="3"/>
  <c r="DE77" i="3"/>
  <c r="DE78" i="3"/>
  <c r="DE79" i="3"/>
  <c r="DE80" i="3"/>
  <c r="DE81" i="3"/>
  <c r="DE82" i="3"/>
  <c r="DE83" i="3"/>
  <c r="DE84" i="3"/>
  <c r="DE85" i="3"/>
  <c r="DE86" i="3"/>
  <c r="DE87" i="3"/>
  <c r="DE88" i="3"/>
  <c r="DE89" i="3"/>
  <c r="DE90" i="3"/>
  <c r="DE91" i="3"/>
  <c r="DE92" i="3"/>
  <c r="DE93" i="3"/>
  <c r="DE94" i="3"/>
  <c r="DE95" i="3"/>
  <c r="DE96" i="3"/>
  <c r="DE97" i="3"/>
  <c r="DE98" i="3"/>
  <c r="DE99" i="3"/>
  <c r="DE100" i="3"/>
  <c r="DE101" i="3"/>
  <c r="DE102" i="3"/>
  <c r="DE103" i="3"/>
  <c r="DE104" i="3"/>
  <c r="DE105" i="3"/>
  <c r="DE106" i="3"/>
  <c r="DE107" i="3"/>
  <c r="DE108" i="3"/>
  <c r="DE109" i="3"/>
  <c r="DE110" i="3"/>
  <c r="DE111" i="3"/>
  <c r="DE112" i="3"/>
  <c r="DE113" i="3"/>
  <c r="DE114" i="3"/>
  <c r="DE115" i="3"/>
  <c r="DE116" i="3"/>
  <c r="DE117" i="3"/>
  <c r="DE118" i="3"/>
  <c r="DE119" i="3"/>
  <c r="DE120" i="3"/>
  <c r="DE121" i="3"/>
  <c r="DE122" i="3"/>
  <c r="DE124" i="3"/>
  <c r="DE125" i="3"/>
  <c r="DE126" i="3"/>
  <c r="DE127" i="3"/>
  <c r="DE128" i="3"/>
  <c r="DE129" i="3"/>
  <c r="DE130" i="3"/>
  <c r="DE131" i="3"/>
  <c r="DE132" i="3"/>
  <c r="DE133" i="3"/>
  <c r="DE134" i="3"/>
  <c r="DE135" i="3"/>
  <c r="DE136" i="3"/>
  <c r="DE137" i="3"/>
  <c r="DE138" i="3"/>
  <c r="DE139" i="3"/>
  <c r="DE140" i="3"/>
  <c r="DE141" i="3"/>
  <c r="DE142" i="3"/>
  <c r="DE143" i="3"/>
  <c r="DE144" i="3"/>
  <c r="DE145" i="3"/>
  <c r="DE146" i="3"/>
  <c r="DE147" i="3"/>
  <c r="DE148" i="3"/>
  <c r="DE149" i="3"/>
  <c r="DE150" i="3"/>
  <c r="DE151" i="3"/>
  <c r="DE152" i="3"/>
  <c r="DE153" i="3"/>
  <c r="DE154" i="3"/>
  <c r="DE155" i="3"/>
  <c r="DE156" i="3"/>
  <c r="DE157" i="3"/>
  <c r="DE158" i="3"/>
  <c r="DE160" i="3"/>
  <c r="DE161" i="3"/>
  <c r="DE162" i="3"/>
  <c r="DE163" i="3"/>
  <c r="DE164" i="3"/>
  <c r="DE165" i="3"/>
  <c r="DE166" i="3"/>
  <c r="DE167" i="3"/>
  <c r="DE168" i="3"/>
  <c r="DE169" i="3"/>
  <c r="DE170" i="3"/>
  <c r="DE171" i="3"/>
  <c r="DE172" i="3"/>
  <c r="DE173" i="3"/>
  <c r="DE174" i="3"/>
  <c r="DE175" i="3"/>
  <c r="DE176" i="3"/>
  <c r="DE177" i="3"/>
  <c r="DE178" i="3"/>
  <c r="DE179" i="3"/>
  <c r="DE180" i="3"/>
  <c r="DE181" i="3"/>
  <c r="DE182" i="3"/>
  <c r="DE183" i="3"/>
  <c r="DE184" i="3"/>
  <c r="DE185" i="3"/>
  <c r="DE186" i="3"/>
  <c r="DE187" i="3"/>
  <c r="DE188" i="3"/>
  <c r="DE189" i="3"/>
  <c r="DE190" i="3"/>
  <c r="DE191" i="3"/>
  <c r="DE192" i="3"/>
  <c r="DE193" i="3"/>
  <c r="DE194" i="3"/>
  <c r="DE195" i="3"/>
  <c r="DE196" i="3"/>
  <c r="DE197" i="3"/>
  <c r="DE198" i="3"/>
  <c r="DE199" i="3"/>
  <c r="DE200" i="3"/>
  <c r="DE201" i="3"/>
  <c r="DE202" i="3"/>
  <c r="DE203" i="3"/>
  <c r="DE205" i="3"/>
  <c r="DE206" i="3"/>
  <c r="DE207" i="3"/>
  <c r="DE208" i="3"/>
  <c r="DE209" i="3"/>
  <c r="DE210" i="3"/>
  <c r="DE211" i="3"/>
  <c r="DE212" i="3"/>
  <c r="DE214" i="3"/>
  <c r="DE215" i="3"/>
  <c r="DE216" i="3"/>
  <c r="DE217" i="3"/>
  <c r="DE218" i="3"/>
  <c r="DE219" i="3"/>
  <c r="DE220" i="3"/>
  <c r="DE221" i="3"/>
  <c r="DE222" i="3"/>
  <c r="DE223" i="3"/>
  <c r="DE224" i="3"/>
  <c r="DE225" i="3"/>
  <c r="DE226" i="3"/>
  <c r="DE227" i="3"/>
  <c r="DE228" i="3"/>
  <c r="DE229" i="3"/>
  <c r="DE230" i="3"/>
  <c r="DE231" i="3"/>
  <c r="DE232" i="3"/>
  <c r="DE233" i="3"/>
  <c r="DE4" i="3"/>
  <c r="DE3" i="3"/>
  <c r="J57" i="8" l="1"/>
  <c r="AD78" i="3" l="1"/>
  <c r="AD79" i="3" s="1"/>
  <c r="AG21" i="3" l="1"/>
</calcChain>
</file>

<file path=xl/comments1.xml><?xml version="1.0" encoding="utf-8"?>
<comments xmlns="http://schemas.openxmlformats.org/spreadsheetml/2006/main">
  <authors>
    <author>harodriguez</author>
    <author>Usuario de Windows</author>
    <author>usuario</author>
    <author>Olga Cecilia Sepulveda Sandoval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harodriguez:</t>
        </r>
        <r>
          <rPr>
            <sz val="9"/>
            <color indexed="81"/>
            <rFont val="Tahoma"/>
            <family val="2"/>
          </rPr>
          <t xml:space="preserve">
Tener en cuenta que el avance programado 2016, es de mantenimiento.</t>
        </r>
      </text>
    </comment>
    <comment ref="T8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 traslado por 715'666.400 según correo el 21 de enero de 2016 sucrito por Nohemy Gonzalez, de la actividad Brindar subsidio de transporte escolar </t>
        </r>
      </text>
    </comment>
    <comment ref="T9" authorId="1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14/01/2016:Se incorporan recursos por valor de $ 11.212.441.331 de acuerdo a decreto 004 del 13/01/2016</t>
        </r>
      </text>
    </comment>
    <comment ref="T10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 traslado por 200'000.000 según correo el 21 de enero de 2016 sucrito por Nohemy Gonzalez, , de la actividad Brindar subsidio de transporte escolar</t>
        </r>
      </text>
    </comment>
    <comment ref="T14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21/01/2016, se trasladan $915'666.400 según decreto 0011 de enero 20 de 2016 para la meta 43, actividad suinistro complentos nutricionales y visitas de supervisión y seguimiento a convenios se suprimio TL135 para que el archivo sumara </t>
        </r>
      </text>
    </comment>
    <comment ref="AC38" authorId="2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datos de financiera 3 técnicos.
</t>
        </r>
      </text>
    </comment>
    <comment ref="AD38" authorId="2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técnico</t>
        </r>
      </text>
    </comment>
    <comment ref="AC39" authorId="2" shapeId="0">
      <text>
        <r>
          <rPr>
            <b/>
            <sz val="9"/>
            <color indexed="81"/>
            <rFont val="Tahoma"/>
            <charset val="1"/>
          </rPr>
          <t xml:space="preserve">usuario:
</t>
        </r>
        <r>
          <rPr>
            <sz val="9"/>
            <color indexed="81"/>
            <rFont val="Tahoma"/>
            <family val="2"/>
          </rPr>
          <t>datos de financiera 3 profesionales</t>
        </r>
      </text>
    </comment>
    <comment ref="AD39" authorId="2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3 profesionales de cobertura</t>
        </r>
      </text>
    </comment>
    <comment ref="T91" authorId="3" shapeId="0">
      <text>
        <r>
          <rPr>
            <sz val="9"/>
            <color indexed="81"/>
            <rFont val="Tahoma"/>
            <family val="2"/>
          </rPr>
          <t>Caja menor</t>
        </r>
      </text>
    </comment>
    <comment ref="U100" authorId="1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20/01/2016:FORMATO DE LEONOR VALBUENA POR VALOR DE $ 80.000.000</t>
        </r>
      </text>
    </comment>
    <comment ref="T130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 traslado de rcursos por $98.192.276 según Mercurio 2016301230 de la actividad "Promoción e implementación de estrategias de desarrollo pedagógico"</t>
        </r>
      </text>
    </comment>
    <comment ref="T134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 traslado de rcursos por $98.192.276 según Mercurio 2016301230 para la actividad "administración del servicio educativo"</t>
        </r>
      </text>
    </comment>
    <comment ref="N181" authorId="2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MODIFICAR EL AÑO, ES DECIR EN EL 2015
</t>
        </r>
      </text>
    </comment>
    <comment ref="T182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 traslado por 3.650'000.000 según correo el 21 de enero de 2016 sucrito por Nohemy Gonzalez, de la actividad Celebración de Convenios con los Municipios   del Dpto de Cundinamarca</t>
        </r>
      </text>
    </comment>
    <comment ref="T183" authorId="1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14/01/2016:Se incorporan recursos por valor de $ 4.396.853.832 de acuerdo a decreto 004 del 13/01/2016</t>
        </r>
      </text>
    </comment>
    <comment ref="T184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 traslado por 300'000.000 según correo el 21 de enero de 2016 sucrito por Nohemy Gonzalez de la actividad Celebración de Convenios con los Municipios   del Dpto de Cundinamarca</t>
        </r>
      </text>
    </comment>
    <comment ref="T185" authorId="0" shapeId="0">
      <text>
        <r>
          <rPr>
            <b/>
            <sz val="9"/>
            <color indexed="81"/>
            <rFont val="Tahoma"/>
            <charset val="1"/>
          </rPr>
          <t>harodriguez:</t>
        </r>
        <r>
          <rPr>
            <sz val="9"/>
            <color indexed="81"/>
            <rFont val="Tahoma"/>
            <charset val="1"/>
          </rPr>
          <t xml:space="preserve">
21/01/2016, se trasladan $3.950'000.000 según decreto 0011 de enero 20 de 2016, para la meta 94, actividades suministro complementos nutricionales y visitas de supervisión y seguimiento a los convenios  </t>
        </r>
      </text>
    </comment>
    <comment ref="T215" authorId="0" shapeId="0">
      <text>
        <r>
          <rPr>
            <b/>
            <sz val="9"/>
            <color indexed="81"/>
            <rFont val="Tahoma"/>
            <family val="2"/>
          </rPr>
          <t>Menos deficit derecursos con relación al POAI</t>
        </r>
      </text>
    </comment>
  </commentList>
</comments>
</file>

<file path=xl/sharedStrings.xml><?xml version="1.0" encoding="utf-8"?>
<sst xmlns="http://schemas.openxmlformats.org/spreadsheetml/2006/main" count="3412" uniqueCount="865">
  <si>
    <t># Meta en PD</t>
  </si>
  <si>
    <t>SPC</t>
  </si>
  <si>
    <t>PRODUCTO</t>
  </si>
  <si>
    <t>TIPO DE META</t>
  </si>
  <si>
    <t>DESCRIPCION META</t>
  </si>
  <si>
    <t>RESPONSABLE DE LA META</t>
  </si>
  <si>
    <t>COOPERANTES INTERNOS</t>
  </si>
  <si>
    <t>COOPERANTES EXTERNOS</t>
  </si>
  <si>
    <t>ACTIVIDADES</t>
  </si>
  <si>
    <t>UNIDAD DE MEDIDA DE LA ACTIVIDAD</t>
  </si>
  <si>
    <t>FECHA INICIO</t>
  </si>
  <si>
    <t>FECHA FINAL</t>
  </si>
  <si>
    <t>FUENTE DE FINANCIACIÓN</t>
  </si>
  <si>
    <t>RESPONSABLE  DE LA ACTIVIDAD</t>
  </si>
  <si>
    <t xml:space="preserve">Desarrollo de la organización de las Secretaría de Educación para la adecuada dirección, administración, asesoría y asistencia técnica para la prestación del servicio educativo con calidad, eficiencia, efectividad y oportunidad Departamento de Cundinamarca </t>
  </si>
  <si>
    <t>Garantizar mejores AMBIENTEs en el 100% de las instituciones educativas de los municipios no certificados a través de la prestación del servicio de aseo</t>
  </si>
  <si>
    <t>Garantizar mejores AMBIENTEs en el 100% de las instituciones educativas de los municipios no certificados a través de la prestación de los servicios públicos de energía y acueducto</t>
  </si>
  <si>
    <t>Apoyar anualmente el servicio de vigilancia en cualquiera de sus modalidades en el 52% de las  instituciones educativas de los municipios no certificados</t>
  </si>
  <si>
    <t>Garantizar que el 100% de las plantas de docentes de las instituciones educativas de los municipios no certificados estén completas al inicio de cada año lectivo</t>
  </si>
  <si>
    <t>APORTES PREVISION SOCIAL (Sin situación de fondos)</t>
  </si>
  <si>
    <t>Garantizar el Pago del 100% de los aportes de previsión social de los docentes</t>
  </si>
  <si>
    <t>MODERNIZACION</t>
  </si>
  <si>
    <t>Armonización de procesos, procedimientos y funciones</t>
  </si>
  <si>
    <t>Garantizar anualmente el pago del 100%  de la nómina de pensionados y sustitutos del magisterio del departamento de cundinamarca</t>
  </si>
  <si>
    <t>Durante el cuatrienio certificar ante el ministerio de Educación Nacional 5 procesos de la Secretaria de Educación Departamental (gestión de calidad, calidad educativa, cobertura, talento humano y atención al ciudadano</t>
  </si>
  <si>
    <t>Implementación para el uso de las TIC en las prácticas pedagógicas de gestión escolar y comunitaria instituciones educativas oficiales Departamento de Cundinamarca</t>
  </si>
  <si>
    <t>Desarrollo de una educación pertinente promoviendo la investigación, innovación, ciencia y tecnología en las Instituciones Educativas Oficiales Departamento de Cundinamarca</t>
  </si>
  <si>
    <t>ADQUISICIÓN DE HARDWARE Y SOFTWARE</t>
  </si>
  <si>
    <t xml:space="preserve"> Instituciones educativas oficiales vinculadas para adelantar proyectos con componentes de ciencia y tecnología</t>
  </si>
  <si>
    <t xml:space="preserve">Asignar anualmente computadores a 13.000 niños y niñas de sexto grado de las instituciones educativas del Departamento como mecanismo para mejorar la calidad educativa durante el periodo de gobierno </t>
  </si>
  <si>
    <t>Vincular Instituciones educativas oficiales para adelantar 350 proyectos con componentes de Ciencia y  Tecnología en el cuatrienio</t>
  </si>
  <si>
    <t>Realización de convenios y/o contratos con IES, CDTs u otra entidad  que trabajan orientando procesos de I+D para IEDs</t>
  </si>
  <si>
    <t>Implantación de un programa de formación en competencias emprendedoras que promuevan la identificación de oportunidades productivas y creación de empresas en Insituciones educativas oficiales Departamento de Cundinamarca</t>
  </si>
  <si>
    <t>Formación en emprendimiento implementada alrededor de procesos productivos mejorados en las instituciones educativas oficiales</t>
  </si>
  <si>
    <t>Unidades productivas para formación y transferencia creadas e implementadas en las instituciones educativas oficiales con componentes de CT&amp;i</t>
  </si>
  <si>
    <t>Crear e implementar durante el cuatrienio en 15 instituciones educativas oficiales nuevas unidades productivas  para formación y transferencia, con componentes de investigación en CT&amp;I,  orientadas a solucionar problemáticas identificadas en cadenas productivas priorizadas por provincia.</t>
  </si>
  <si>
    <t>Apoyo a mayores oportunidades de acceso a la educación técnica, tecnológica y superior Departamento de Cundinamarca</t>
  </si>
  <si>
    <t>CAPACITACIÓN</t>
  </si>
  <si>
    <t>Ferias Educativas,Publicidad, papeleria, impresos, transporte, refrigerios entre otros.</t>
  </si>
  <si>
    <t>REGIONALIZACIÓN DE LA EDUCACIÓN</t>
  </si>
  <si>
    <t>Regionalización de la Educación</t>
  </si>
  <si>
    <t>Fortalecer durante el cuatrienio 4 CERES para que ofrezcan nuevos programas de formación en función del desarrollo potencial, personal, productivo y competitivo de los territorios.</t>
  </si>
  <si>
    <t>LICENCIAMIENTO DE SOFTWARE</t>
  </si>
  <si>
    <t>Gestión</t>
  </si>
  <si>
    <t>NA</t>
  </si>
  <si>
    <t>Secretaría TIC</t>
  </si>
  <si>
    <t>MEN</t>
  </si>
  <si>
    <t>Producto</t>
  </si>
  <si>
    <t>Secretaría de la Función Pública</t>
  </si>
  <si>
    <t>Ministerio de Educación</t>
  </si>
  <si>
    <t>ALCALDIAS  - COLEGIOS OFICIALES</t>
  </si>
  <si>
    <t>producto</t>
  </si>
  <si>
    <t>N/A</t>
  </si>
  <si>
    <t>MinTIC</t>
  </si>
  <si>
    <t>Sec- Educ.</t>
  </si>
  <si>
    <t>CONTRATACION DE LA PRESTACION DEL SERVICIO EDUCATIVO</t>
  </si>
  <si>
    <t>SEC. EDU.</t>
  </si>
  <si>
    <t>Contratación de la prestación del servicio educativo</t>
  </si>
  <si>
    <t>SEC.EDUC.</t>
  </si>
  <si>
    <t>Capacitación recursos humanos (Docentes).</t>
  </si>
  <si>
    <t>Incremento a la cobertura y atención integral a la primera infancia Departamento de Cundinamarca</t>
  </si>
  <si>
    <t>Cupos para la atención en educación inicial garantizados a niños y niñas menores de 5 años</t>
  </si>
  <si>
    <t>Garantizar, en el cuatrienio 8.000 cupos para la atención en educación inicial a niños y niñas menores de 5 años, priorizando la población en pobreza extrema que lo demande.</t>
  </si>
  <si>
    <t>Ampliación cobertura especialmente en preescolar y media Departamento de Cundinamarca</t>
  </si>
  <si>
    <t>PUBLICIDAD,APOYO LOGISTICO</t>
  </si>
  <si>
    <t>Implementación de estrategias para la prevención de la deserción y la repitencia escolar Departamento de Cundinamarca</t>
  </si>
  <si>
    <t>Niñas y niños permanecen en el sistema educativo oficial mediante el suministro de complementos nutricionales</t>
  </si>
  <si>
    <t xml:space="preserve">Producto </t>
  </si>
  <si>
    <t>Contribuir, en el cuatrienio con la permanencia de 40.874 niñas y niños en el sistema educativo oficial, mediante el suministro de complementos nutricionales.</t>
  </si>
  <si>
    <t>SEC. EDUC.</t>
  </si>
  <si>
    <t xml:space="preserve">Suministro Complementos Nutricionales </t>
  </si>
  <si>
    <t>JORNADA COMPLEMENTARIA IMPLEMENTADA</t>
  </si>
  <si>
    <t xml:space="preserve">Implementar durante el cuatrienio en 35 municipios la jornada complementaria </t>
  </si>
  <si>
    <t>Niñas y niños permanencen en el sistema educativo mediante el subsidio al transporte escolar</t>
  </si>
  <si>
    <t>Lograr, en el cuatrienio,  la permanencia de 34.560 niñas y niños  mediante subsidio al transporte escolar incrementando de 62 a 90 dias la cofinanciación</t>
  </si>
  <si>
    <t>Capacitación directivos docentes y docentes gestores de una buena educación apoyados desde su formación inicial, actualización y profesionalización Departamento de Cundinamarca</t>
  </si>
  <si>
    <t xml:space="preserve">FORMACIÓN Y ACTUALIZACIÓN PERMANENTE A DOCENTES Y DIRECTIVOS  DOCENTES </t>
  </si>
  <si>
    <t>Fortalecer en el cuatrienio al 70% de las y los docentes y directivos docentes en gestión, liderazgo, procesos académicos, investigativos, formativos, pedagógicos, con un enfoque de inclusión.</t>
  </si>
  <si>
    <t>PROFESIONALIZACIÓN  A DOCENTES Y DIRECTIVOS DOCENTES.</t>
  </si>
  <si>
    <t>Incentivar en el cuatrienio  a 200 docentes y/o personal de apoyo que participen en jornadas complementarias o que presenten proyectos de investigación</t>
  </si>
  <si>
    <t>Implementación de modelos educativos pertinentes de acuerdo a las condiciones de la población en las instituciones educativas oficiales Departamento de Cundinamarca</t>
  </si>
  <si>
    <t>FORMACION Y ACTUALIZACION DE DOCENTES, DIRECTIVOS DOCENTES Y ADMINISTRATIVOS EN PROCESOS DE INCLUSION Y METODOLOGIAS FLEXIBRES</t>
  </si>
  <si>
    <t>Mejorar en el cuatrienio el funcionamiento de los modelos flexibles de aprendizaje para primaria  en 76 sedes educativas rurales (escuela nueva y aceleración del aprendizaje)</t>
  </si>
  <si>
    <t xml:space="preserve">APOYO, SEGUIMIENTO Y EVALUACIÓN </t>
  </si>
  <si>
    <t xml:space="preserve">Sec. Educ. </t>
  </si>
  <si>
    <t xml:space="preserve">Dotaciòn de Canastas </t>
  </si>
  <si>
    <t>Sec. Educ.</t>
  </si>
  <si>
    <t>Implementar durante el cuatrienio la educación inclusiva para la infancia en 100 instituciones educativas de los municipios no certificados</t>
  </si>
  <si>
    <t xml:space="preserve">Seguimiento y Evaluaciòn </t>
  </si>
  <si>
    <t>Adquisición de  materiales pedagogico.</t>
  </si>
  <si>
    <t>Apoyo al fortalecimiento de las instituciones educativas oficiales Departamento de Cundinamarca</t>
  </si>
  <si>
    <t>Acompañar durante el cuatrienio al 100% de las instituciones educativas públicas de los municipios no certificados en la revisión y  reelaboración de sus PEI, articulación con el plan de estudios, manuales de convivencia con enfoque de derechos y sistemas de evaluación, atendiendo las necesidades etnoeducativas de las instituciones que lo requieran</t>
  </si>
  <si>
    <t>PROYECTO EDUCATIVO INSTITUCIONAL PEI</t>
  </si>
  <si>
    <t>PLAN DE APOYO AL MEJORAMIENTO - PAM</t>
  </si>
  <si>
    <t>PLAN DE LECTURA Y ESCRITURA</t>
  </si>
  <si>
    <t>Mejorar en el cuatrienio el funcionamiento del 25% de los modelos flexibles de aprendizaje para adolescentes en las zonas rurales (postprimaria, telesecundaria, media rural y escuela y café)</t>
  </si>
  <si>
    <t>OBSERVATORIO DE REDES</t>
  </si>
  <si>
    <t>Crear en el cuatrienio el observatorio Pedagógico de Redes Sociales Educativas del departamento</t>
  </si>
  <si>
    <t>Ampliación de contenidos virtuales en las diferentes áreas de la Red</t>
  </si>
  <si>
    <t>Formar en el cuatrienio a 3.000 docentes en programas de incorporación de las TIC en los procesos pedagógicos</t>
  </si>
  <si>
    <t>Implementar la educación inclusiva para la adolescencia en 72 instituciones educativas de los municipios no certificados durante el cuatrienio</t>
  </si>
  <si>
    <t>DOTACIÓN DE CANASTAS EDUCATIVAS PARA LA IMPLEMENTACIÓN DE LOS MODELOS Y LA INCLUSIÓN</t>
  </si>
  <si>
    <t>Sec.Educ.</t>
  </si>
  <si>
    <t>ACOMPAÑAMIENTO  A LAS IE Y LA COMUNIDAD EDUATIVA HACIA LA INCLUSIÓN</t>
  </si>
  <si>
    <t>Desarrollo de estrategias para promover el bilinguismo Departamento de Cundinamarca</t>
  </si>
  <si>
    <t>FORTALECER LAS HABILIDADES EN LENGUAS EXTRANJERAS A LOS DIRECTIVOS DOCENTES , DOCENTES Y ESTUDIANTES.</t>
  </si>
  <si>
    <t>Apoyo a la educación primaria, básica y media, desarrollo de habilidades y competencias individuales y colectivas Departamento de Cundinamarca</t>
  </si>
  <si>
    <t>DESARROLLO DE HABILIDADES Y COMPETENCIAS INDIVIDUALES Y COLECTIVAS EN LA EDUCACIÓN PRIMARIA, BÁSICA Y MEDIA.</t>
  </si>
  <si>
    <t>Apoyar anualmente  al 100% de las y los estudiantes de grado 11 de las Instituciones educativas ubicadas por debajo del nivel medio en las pruebas SABER, con programas de preparación para las pruebas SABER PRO.</t>
  </si>
  <si>
    <t>Adolescentes permanecen en el sistema educativo oficial mediante el suministro de complementos nutricionales</t>
  </si>
  <si>
    <t>Contribuir en el cuatrienio con la permanencia de 57.000 adolescentes  en el sistema educativo oficial, mediante el suministro de complementos nutricionales.</t>
  </si>
  <si>
    <t>Lograr en el cuatrienio la permanencia de 221.817 adolescentes mediante estrategias como subsidio al transporte escolar, pasando de 62 a 90 días y alojamiento, entre otros.</t>
  </si>
  <si>
    <t>Sce. Educ.</t>
  </si>
  <si>
    <t>Subsidio de Alojamiento</t>
  </si>
  <si>
    <t>FUNCIONAMIENTO DE ESTABLECIMIENTOS EDUCATIVOS</t>
  </si>
  <si>
    <t>Sec. Educ-</t>
  </si>
  <si>
    <t xml:space="preserve">Convenios de colaboración realizados con colegios bilingues </t>
  </si>
  <si>
    <t xml:space="preserve">Realizar durante el cuatrienio  5 convenios de colaboración con  colegios bilingües ubicados en el Departamento. </t>
  </si>
  <si>
    <t>SOCIALIZACION Y SENSIBILIZACION</t>
  </si>
  <si>
    <t>Desarrollar una campaña en el cuatrienio para fomentar que las y los adolescentes continuen en el sistema educativo despues del grado 9°</t>
  </si>
  <si>
    <t>FORTALECIMIENTO A GOBIERNOS ESCOLARES</t>
  </si>
  <si>
    <t>Lograr la participación activa de las y los adolescentes en los gobiernos escolares del  100% de las instituciones educativas cada año</t>
  </si>
  <si>
    <t>Fortalecimiento de la educación pertinente mediante programas y alternativas Departamento de Cundinamarca</t>
  </si>
  <si>
    <t xml:space="preserve">Jóvenes alfabetizados y con nivel educativo superior </t>
  </si>
  <si>
    <t xml:space="preserve">Alfabetizar y elevar el nivel educativo a 3.723 jóvenes, durante el cuatrienio, con prioridad en la población en condición de extrema pobreza. </t>
  </si>
  <si>
    <t>SEC. EDC.</t>
  </si>
  <si>
    <t xml:space="preserve">Adultos y adultas alfabetizados y con nivel educativo superior </t>
  </si>
  <si>
    <t>Alfabetizar y elevar el nivel educativo a  6.206 adultos y adultas, durante el cuatrienio, con prioridad en la población en extrema pobreza.</t>
  </si>
  <si>
    <t xml:space="preserve">MEN </t>
  </si>
  <si>
    <t>Adultos y adultas mayores alfabetizados y con nivel educativo superior</t>
  </si>
  <si>
    <t xml:space="preserve">Alfabetizar y elevar el nivel educativo a  3.817 adultos y adultas mayores, durante el cuatrienio, con prioridad en la población en condición de extrema pobreza. </t>
  </si>
  <si>
    <t>FORTALECIMIENTO A LAS FAMILIAS</t>
  </si>
  <si>
    <t>Formar en el cuatrienio a 120 orientadores y orientadoras, para vincular a 5.000 familias en las que los padres sean sujetos activos del proceso formativo y educativo de sus hijos e hijas.</t>
  </si>
  <si>
    <t>Estudiantes en situación de desplazamiento atendidos con transporte escolar</t>
  </si>
  <si>
    <t>Atender durante el cuatrienio 3.000 estudiantes en situación de desplazamiento del sector oficial con subsidio de transporte escolar.</t>
  </si>
  <si>
    <t xml:space="preserve">APOYO LOGISTICO - SEGUIMIENTO DE INTERVENTORIA  </t>
  </si>
  <si>
    <t>Vincular al 100% de la población en situación de desplazamiento en edad escolar de Cundinamarca que demande el servicio educativo.</t>
  </si>
  <si>
    <t>Formar en competencias básicas  y  ciudadanas, integrando de manera flexible las áreas del conocimiento y la formación establecida en ciclo de educación de adultos.</t>
  </si>
  <si>
    <t>ALIANZAS ESTRATEGICAS CON EL ICETEX E INSTITUCIONES DE EDUCACION SUPERIOR (IES)</t>
  </si>
  <si>
    <t xml:space="preserve"> </t>
  </si>
  <si>
    <t>Foros y eventos</t>
  </si>
  <si>
    <t>Prestación del servicio de aseo de los establecimientos educativos estatales</t>
  </si>
  <si>
    <t>Pago de servicios públicos de los establecimientos educativos estatales</t>
  </si>
  <si>
    <t>Movilizacion y formacion social, institucional y de medios</t>
  </si>
  <si>
    <t xml:space="preserve">Realizar  convenios con IES y el SENA,  para desarrollar  procesos de Articulación en instituciones educativas departamentales priorizadas.   </t>
  </si>
  <si>
    <t>Dirección Administrativa y Financiera</t>
  </si>
  <si>
    <t>PROGRAMA</t>
  </si>
  <si>
    <t>SUBPROGRAMA</t>
  </si>
  <si>
    <t>ALIANZA POR LA INFANCIA</t>
  </si>
  <si>
    <t>DESARROLLO</t>
  </si>
  <si>
    <t>VEJEZ DIVINO TESORO</t>
  </si>
  <si>
    <t>MODERNIZACION DE LA GESTION</t>
  </si>
  <si>
    <t>FORTALECIMIENTO DE LA GESTION</t>
  </si>
  <si>
    <t>VIVE Y CRECE ADOLESCENCIA</t>
  </si>
  <si>
    <t>JOVENES CONSTRUCTORES DE PAZ</t>
  </si>
  <si>
    <t>TIC EN CUNDINAMARCA</t>
  </si>
  <si>
    <t>INFRAESTRUTURA EN TIC</t>
  </si>
  <si>
    <t>INICIO PAREJO DE LA VIDA</t>
  </si>
  <si>
    <t>EXISTENCIA</t>
  </si>
  <si>
    <t>CIUDADANIA</t>
  </si>
  <si>
    <t>ADULTOS Y ADULTAS CON EQUIDAD</t>
  </si>
  <si>
    <t>FAMILAS FORJADORAS DE SOCIEDAD</t>
  </si>
  <si>
    <t>DINAMICA FAMILIAR</t>
  </si>
  <si>
    <t>VICTIMAS DEL CONFLICTO ARMADO CON GARANTIAS DE DERECHO</t>
  </si>
  <si>
    <t>ATENCION INTEGRAL BASICA</t>
  </si>
  <si>
    <t>Cajas de compensación Familiar</t>
  </si>
  <si>
    <t xml:space="preserve">SECRETARIA DE SALUD, IDECUT, INDEPORTES,  INSTITUCIONES EDUCATIVAS  </t>
  </si>
  <si>
    <t xml:space="preserve">MEN, COLSUBSIDIO, UNIVERSIDADES, ENTIDADES PUBLICAS Y PRIVADAS </t>
  </si>
  <si>
    <t>fundacion Corona</t>
  </si>
  <si>
    <t xml:space="preserve">Formar a directivos docentes, docentes y funcionarios de la Secretaria de Educación  en Redes Sociales Educativas y en programas de incorporación de las TIC en los procesos pedagógicos </t>
  </si>
  <si>
    <t>Fortalecer la formación de maestros y maestras de las escuelas normales de Cundinamarca respecto de la educación con justicia social.</t>
  </si>
  <si>
    <r>
      <t xml:space="preserve">Adolescentes permanecen en el sistema educativo mediante estrategias como subsidio al transporte escolar </t>
    </r>
    <r>
      <rPr>
        <sz val="10"/>
        <color indexed="10"/>
        <rFont val="Calibri"/>
        <family val="2"/>
        <scheme val="minor"/>
      </rPr>
      <t xml:space="preserve">  </t>
    </r>
  </si>
  <si>
    <t>SECRETARÍA DE CIENCIA TECNOLOGÍA E INNOVACIÓN</t>
  </si>
  <si>
    <t xml:space="preserve">COLCIENCIAS
UNIVERSIDADES
CENTROS DE INNOVACIÓN
FUNDACIONES
</t>
  </si>
  <si>
    <t>SECRETARIADE CIENCIA TECNOLOGÍA E INNOVACIÓN</t>
  </si>
  <si>
    <t xml:space="preserve">¨Apoyo a la formación para mejorar los procesos de capacitación como tecnólogos o técnicos laborales , favoreciendo la productividad y eficiencia a través de proyectos que involucren la ciencia y la tecnología, generando oportunidades de progreso para los estudiantes ¨, </t>
  </si>
  <si>
    <t>SENA
IES</t>
  </si>
  <si>
    <t>SENA
IES
MINEDUCACIÓN</t>
  </si>
  <si>
    <t>CONVOCATORIA CONCURSO POR MÉRITOS, PROCESO DE SELECCIÓN, PROCESO PRECONTRACTUAL, CONTRATACIÓN Y ENTREGA DE DOTACIONES (LABORATORIOS, SOFTWARE)</t>
  </si>
  <si>
    <t>Formar  a 20 orientadores para mejorar la participación de la comunidad educativa en los procesos de convivencia y gobiernos escolares</t>
  </si>
  <si>
    <t>Etiquetas de fila</t>
  </si>
  <si>
    <t>Total general</t>
  </si>
  <si>
    <t>PROYECTO</t>
  </si>
  <si>
    <t>Ampliación de la jornada escolar complementaria en el Departamento de Cundinamarca</t>
  </si>
  <si>
    <t>Cod Actividad</t>
  </si>
  <si>
    <r>
      <t xml:space="preserve">NOMINA PENSIONADOS 
</t>
    </r>
    <r>
      <rPr>
        <sz val="10"/>
        <color indexed="10"/>
        <rFont val="Calibri"/>
        <family val="2"/>
        <scheme val="minor"/>
      </rPr>
      <t>(Sin ituacion de fondos)</t>
    </r>
    <r>
      <rPr>
        <sz val="10"/>
        <rFont val="Calibri"/>
        <family val="2"/>
        <scheme val="minor"/>
      </rPr>
      <t xml:space="preserve">
SGP</t>
    </r>
  </si>
  <si>
    <t>APOYO LOGISTICO
SGP (Con situación de fondos)</t>
  </si>
  <si>
    <t>VIGILANCIA ESTABLECIMIENTOS EDUCATIVOS
SGP (Con situación de fondos)</t>
  </si>
  <si>
    <t>Personal Docente</t>
  </si>
  <si>
    <t>Medios y Nuevas Tecnologías</t>
  </si>
  <si>
    <t>Despacho</t>
  </si>
  <si>
    <t>Educación Superior</t>
  </si>
  <si>
    <t>Cobertura Educativa</t>
  </si>
  <si>
    <t>Calidad Educativa</t>
  </si>
  <si>
    <t xml:space="preserve">NECESIDADES EDUCATIVAS ESPECIALES (NEE) </t>
  </si>
  <si>
    <t>SALUD OCUPACIONAL
SGP (Con situación de fondos)</t>
  </si>
  <si>
    <t>NÓMINA  DOCENTES Y ADMINISTRATIVOS
SGP (Con situación de fondos)</t>
  </si>
  <si>
    <t>CUOTA DE ADMINISTRACIÓN
SGP (Con situación de fondos)</t>
  </si>
  <si>
    <t>EFICIENCIA- CONECTIVIDAD
SGP (Con situación de fondos)</t>
  </si>
  <si>
    <t>RENDIMIENTOS  FINANCIEROS
SGP (Con situación de fondos)</t>
  </si>
  <si>
    <t>Articular en el cuatrienio 55 instituciones educativas con instituciones de educación superior que brinden educación técnica, tecnológica, profesional y para el trabajo y el desarrollo humano, a estudiantes de los grados 10° y 11° en jornada complementaria y/o los sábados</t>
  </si>
  <si>
    <t>Formar, en el cuatrienio a 1800 agentes educativos en los procesos pedagógicos  de la primera infancia</t>
  </si>
  <si>
    <t>Implementar, durante el cuatrienio, en 80 instituciones educativas oficiales la formación en emprendimiento alrededor de procesos productivos mejorados y con estos apoyar la formación en competencias para la generación de empresa.</t>
  </si>
  <si>
    <t>Realizar en el cuatrienio 2 alianzas estratégicas con entidades educativas especializadas en formación en el idioma inglés para fortalecer las  habilidades en lenguas extranjeras de las y los docentes.</t>
  </si>
  <si>
    <t>Incrementar el nivel educativo otorgando subsidios para vincular en el cuatrienio a 3.000 estudiantes cundinamarqueses que sean aceptados en las instituciones de educación superior, priorizando la población en extrema pobreza que lo demande</t>
  </si>
  <si>
    <t>CALIDAD EDUCATIVA
SGP (Con situación de fondos)</t>
  </si>
  <si>
    <t>Crear durante el cuatrienio cuatro (4) CERES  que ofrezcan programas de formación en función del desarrollo potencial, , personal, productivo y competitivo de los territorios.</t>
  </si>
  <si>
    <t>FORTALECIMIENTO DE LA PERMANENCIA DE LOS ESTUDIANTES EN LOS MUNICIPIOS DEL DEPARTAMENTO DE CUNDINAMARCA, CENTRO ORIENTE 2015</t>
  </si>
  <si>
    <t>NOMINA  DOCENTES Y ADMINISTRATIVOS(SIN SITUACION DE FONDOS)</t>
  </si>
  <si>
    <t>Dotacion de material didactico para establecimientos educativos</t>
  </si>
  <si>
    <t>Suministro de módulos educativos para atención de población adulta ciclos (i,ii,iii,iv,v,vi)</t>
  </si>
  <si>
    <t>Realizar convenios con cinco colegios bilingües para apoyar intercambios y pasantías con IED.</t>
  </si>
  <si>
    <t>Prestar apoyo logístico a docentes /estudiantes  para su participación en el desarrollo de los convenios con 5 colegios bilingües para el fortalecimiento de metodologías y aprendizajes en inglés como lengua extranjera.</t>
  </si>
  <si>
    <t>Hacer seguimiento convenios con colegios bilingües.</t>
  </si>
  <si>
    <t>ALIANZAS ESTRATÉGICAS REALIZADAS CON UNIVERSIDADES PARA FORTALECER LAS HABILIDADES EN LENGUAS EXTRANJERAS DE LAS Y LOS DOCENTES</t>
  </si>
  <si>
    <t xml:space="preserve">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
</t>
  </si>
  <si>
    <t xml:space="preserve">Capacitar en manejo de plataforma y contenidos virtuales, uso de recursos online, entre otros. (Red de bilingüismo).
</t>
  </si>
  <si>
    <t>FORTALECER LAS HABILIDADES EN LENGUAS EXTRANJERAS A LOS DIRECTIVOS DOCENTES, DOCENTES Y ESTUDIANTES.</t>
  </si>
  <si>
    <t xml:space="preserve">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
</t>
  </si>
  <si>
    <t xml:space="preserve">Capacitar en manejo de plataforma y contenidos virtuales, uso de recursos online, entre otros. (Red de bilingüismo).
</t>
  </si>
  <si>
    <t>Realizar alianzas o convenios con entidades oficiales y /o privadas para apoyo a las implementación de la jornada complementaria.</t>
  </si>
  <si>
    <t>Desarrollar actividades lúdicas: artísticas, deportivas, culturales, de esparcimiento y de apoyo al que hacer pedagógico en jornada complementaria para el aprovechamiento del tiempo libre.</t>
  </si>
  <si>
    <t>Hacer seguimiento al número de municipios que implementan la jornada complementaria.</t>
  </si>
  <si>
    <t>Brindar educación inicial en el marco de la atención integral a través de  convenios de cooperación con ONG y/o OGS.</t>
  </si>
  <si>
    <t>Brindar acompañamiento y asistencia técnica.</t>
  </si>
  <si>
    <t>Seguimiento al número de niños atendidos en educación inicial menores de 5 años.</t>
  </si>
  <si>
    <t>AGENTES EDUCATIVOS FORMADOS EN LOS PROCESOS PEDAGÓGICOS DE LA PRIMERA INFANCIA</t>
  </si>
  <si>
    <t>Profesional idóneo que contribuya con la formación al talento humano.</t>
  </si>
  <si>
    <t>Contratos o convenios con universidades o instituciones de educación superior.</t>
  </si>
  <si>
    <t>Capacitación en emprendimiento y estretagias de oportunidades productivas, ferias educcativas, foros, talleres entre otros</t>
  </si>
  <si>
    <t xml:space="preserve">Apoyo logístico. Memorias, alojamiento,  alimentación, transporte,  fotocopias, materiales para los eventos, publicidad, </t>
  </si>
  <si>
    <t>Desarrollar postgrados como estímulo a los docentes y directivos docentes que participen en Jornadas complementarias o presenten proyectos de investigación a través de la celebración de convenios o contratos de cooperación. La contratación incluye materiales, refrigerios, publicaciones.</t>
  </si>
  <si>
    <t>Dotar con material educativo y pedagógico  requerido para los docentes y directivos docentes a capacitar.</t>
  </si>
  <si>
    <t>Dotar con material educativo y pedagógico e implementos digitales y físicos  para las Instituciones Educativas.</t>
  </si>
  <si>
    <t>Imprimir cartillas, guías, libros,  material multicopiado, afiches, videos, publicación de experiencias significativas.</t>
  </si>
  <si>
    <t>Apoyar logísticamente el transporte, desplazamiento, alojamiento, refrigerios,  eventos, alimentación y otros que requiera el desarrollo del proyecto.</t>
  </si>
  <si>
    <t>Hacer seguimiento, evaluación y control de los proyectos.</t>
  </si>
  <si>
    <t>Formar docentes y directivos docentes en áreas obligatorias, ejes transversales, preescolar, gobierno escolar, gestión directiva, PFPD, redes sociales y educativas, procesos académicos investigativos, pedagógicos, a través de contratos o convenios administrativos con universidades e instituciones de educación superior.</t>
  </si>
  <si>
    <t>Dotar de material educativo y pedagógico que requiera la formación.</t>
  </si>
  <si>
    <t>Dotar de material educativo y pedagógico e implementos digitales y físicos  para las instituciones educativas.</t>
  </si>
  <si>
    <t xml:space="preserve">Apoyar logísticamente el transporte, desplazamiento, alojamiento, refrigerios,  eventos, alimentación y otros que requiera el desarrollo del proyecto.  </t>
  </si>
  <si>
    <t>Hacer seguimiento, evaluación y control de los procesos de formación.</t>
  </si>
  <si>
    <t>REALIZACIÓN DE FOROS</t>
  </si>
  <si>
    <t xml:space="preserve">Convenios o contratos con entidades para la realización del Foro Departamental Anual, de acuerdo a la Ley General de Educación. La contratación incluye todo lo relacionado con las actividades que requiera el desarrollo de los foros municipales, provinciales y departamentales.
</t>
  </si>
  <si>
    <t>Dotar material educativo y pedagógico para la realización del foro.</t>
  </si>
  <si>
    <t>Apoyar logísticamente el transporte, desplazamiento, alojamiento, refrigerios,  eventos, alimentación y otros que requieran para el desarrollo del foro.</t>
  </si>
  <si>
    <t>Hacer seguimiento, evaluación y control de la ejecución.</t>
  </si>
  <si>
    <t>Actualizaciòn y Formaciòn  Docente</t>
  </si>
  <si>
    <t>Adquisición de  materiales pedagogicos.</t>
  </si>
  <si>
    <t>Acompañamiento a las IED para su transformacion hacia inclusión</t>
  </si>
  <si>
    <t>ALIANZAS ESTRATÉGICAS</t>
  </si>
  <si>
    <t>Realizar convenios con las Instituciones de Educación Superior, para desarrollar procesos de articulacion, en instituciones educativas departamentales priorizados.</t>
  </si>
  <si>
    <t>Gestión  y asesorias con organismos internacionales, el sector productivo, entre otros.</t>
  </si>
  <si>
    <t>Realizar talleres de  socialización de los lineamientos para la articulación de la educación media.</t>
  </si>
  <si>
    <t>Desarrollo de estrategias de formación vocacional</t>
  </si>
  <si>
    <t>Participación en eventos como seminarios,talleres, congresos, ferias (tiquetes aereos, alojamiento, alimentación, transporte, costos academicos).</t>
  </si>
  <si>
    <t>Identificaciòn y socialización de experiencias exitosas transferibles a procesos de articulación en  beneficio de las y los jovenes cundinamarqueses</t>
  </si>
  <si>
    <t xml:space="preserve">Determinación,  compra e implementación de equipos de cómputo y mobiliario, bibliotecas y contenidos digitales, adecuación  de aulas virtuales, adquisición del servicio de conectividad y otros en función del programa a desarrollar, compra de laboratorios y talleres, adecuación de laboratorios y bibliotecas y adquisición de material pedagógico e insumos (semillas, abonos, fertilizantres, semoviemtes, otros) </t>
  </si>
  <si>
    <t>Compra e implementación de equipos (laboratorios con características de acuerdo a la vocación de la región y el programa o programas a desarrollar, insumos y otros en función del programa a desarrollar.</t>
  </si>
  <si>
    <t>DESARROLLO E IMPLEMENTACIÓN DE PROCESOS Y PROGRAMAS</t>
  </si>
  <si>
    <t>Motivar a los y las jòvenes para que acceden a la educaciòn tècnica y tecnològica mediante el otorgamiento de subsidios.</t>
  </si>
  <si>
    <t>APOYO LOGÍSTICO</t>
  </si>
  <si>
    <t xml:space="preserve">Compra e implementación de equipos (laboratorios con características de acuerdo a la vocación de la región y el programa o programas a desarrollar, insumos y otros en </t>
  </si>
  <si>
    <t>CONVOCATORIA A IES, PARA REALIZAR CONVENIOS QUE APOYEN LA FORMACION CON PROGRAMAS TÉCNICOS,  Y TECNOLÓGICOS , CON LOS ESTUDIANTES DE LA MEDIA, MEJORANDO LA ARTICULACION PARA EL INGRESO A LA EDUCACION SUPERIOR.</t>
  </si>
  <si>
    <t xml:space="preserve">Diseñar e implementar  campaña de permanencia escolar, focalizada en los Mpios de mayor índice de deserción en en el nivel de media académica, articulada con las demas dependecias de la SEC </t>
  </si>
  <si>
    <t xml:space="preserve">Publicar estrategias del proceso de matricula </t>
  </si>
  <si>
    <t xml:space="preserve">Brindar apoyo logistico al proceso de Cobertura </t>
  </si>
  <si>
    <t>brindar Subsidio de Transporte Escolar</t>
  </si>
  <si>
    <t>Visitas de supervision y seguimiento a los convenios</t>
  </si>
  <si>
    <t>Cofinanciación Adquisición de Buses</t>
  </si>
  <si>
    <t>Visitas de supervisión y seguimiento a los convenios</t>
  </si>
  <si>
    <t>Brindar subsidios de transporte</t>
  </si>
  <si>
    <t>Adquisición bicicletas</t>
  </si>
  <si>
    <t>Adquisición de Buses</t>
  </si>
  <si>
    <t>Celebración de Convenios con los Municipios del Dpto de Cundinamarca</t>
  </si>
  <si>
    <t xml:space="preserve">Aquisicion Mobiliario Instituciones Educativas </t>
  </si>
  <si>
    <t>Brindar Subsidio de Alojamiento</t>
  </si>
  <si>
    <t>POBLACIÓN VÍCTIMA DEL CONFLICTO ARMADO EN EDAD ESCOLAR VINCULADA AL SISTEMA EDUCATIVO OFICIAL</t>
  </si>
  <si>
    <t>ADQUISICIÓN DE HARDWARE Y SOFTWARE PARA LAS SEDES EDUCATIVAS</t>
  </si>
  <si>
    <t xml:space="preserve">CAPACITACIÓN A LA COMUNIDAD EDUCATIVA EN EL USO DE LAS EQUIPOS DE COMPUTO Y SOTFWARE ADQUIRIDOS POR LA SECRETARÍA DE EDUCACIÓN </t>
  </si>
  <si>
    <t>ADQUISICIÓN DE HARDWARE Y SOTFWARE PARA LA SECRETARIA DE EDUCACIÓN</t>
  </si>
  <si>
    <t>CONTRATAR APOYO LOGISTICO</t>
  </si>
  <si>
    <t xml:space="preserve">Formación en uso de metologías y tecnologías sociales </t>
  </si>
  <si>
    <t xml:space="preserve">CENTRO DE INNOVACIÓN EDUCATIVA REGIONAL - CIER </t>
  </si>
  <si>
    <t>Hacer seguimiento a directivos docentes, docentes y funcionarios de la Secretaria de Educación  en Redes Sociales Educativas y en programas de incorporación de las TIC en los procesos pedagógicos.</t>
  </si>
  <si>
    <t>AFILIACIÓN DEL CIER A LA RED NACIONAL ACADÉMICA DE TECNOLOGÍA AVANZADA - RENATA</t>
  </si>
  <si>
    <t>Fortalecer el observatorio de Redes sociales y puesta en marcha  desde la Secretaria de Educación, retroalimentación a los funcionarios que operarán el sistema.</t>
  </si>
  <si>
    <t>Formar al gobierno escolar y a sus órganos institucionales a través de talleres, seminarios, diplomados, foros o encuentros, cursos de actualización, pasantías nacionales e internacionales.</t>
  </si>
  <si>
    <t>Hacer seguimiento a las instituciones en donde los adolescentes participan activamente en los gobiernos escolares.</t>
  </si>
  <si>
    <t>Dotar de material educativo y pedagógico  a las instituciones educativas oficiales del departamento.</t>
  </si>
  <si>
    <t xml:space="preserve">Apoyar logísticamente con el transporte, desplazamiento, alojamiento, refrigerios,  eventos, alimentación y otros que requiera el desarrollo del proyecto.  </t>
  </si>
  <si>
    <t>Hacer seguimiento al número de orientadores formados.</t>
  </si>
  <si>
    <t xml:space="preserve">Realizar acompañamiento técnico para revisión y ajuste de los PEI, manuales de convivencia, estrategias pedagógicas y didácticas, con enfoque de inclusión en 109 municipios del Departamento, a través de talleres, seminarios, diplomados,  foros, cursos de actualización, pasantías nacionales e internacionales.
</t>
  </si>
  <si>
    <t>Hacer seguimiento para la consolidación del proceso de resignificación de los manuales de convivencia y rutas de atención integral a la convivencia escolar de las IED de municipios no certificados de Cundinamarca.</t>
  </si>
  <si>
    <t>Dotar de material educativo y pedagógico a las instituciones educativas oficiales del departamento.</t>
  </si>
  <si>
    <t>Realizar el acompañamiento para el plan de mejoramientorio Bogotá en el marco de los PRAES involucrados en la cuenca del rio Bogotá.</t>
  </si>
  <si>
    <t>Realizar salidas pedagógicas a parques temáticos, museos de arte, bibliotecas y centros de esparcimiento que generen habilidades y competencias básicas para el desarrollo integral y proyectos de vida de los estudiantes de las instituciones educativas oficiales del departamento.</t>
  </si>
  <si>
    <t>Imprimir cartillas, guías, libros, material multicopiado, afiches, videos, publicación de experiencias significativas.</t>
  </si>
  <si>
    <t>Hacer seguimiento a las instituciones acompañadas en la revisión y reelaboración de proyectos educativos institucionales.</t>
  </si>
  <si>
    <t>PLAN DE MEJORAMIENTO INSTITUCIONAL - PMI</t>
  </si>
  <si>
    <t>Capacitar a docentes, directivos docentes, estudiantes y comunidad educativa en general en competencias básicas a partir de ofertas educativas que respondan a las necesidades productivas de sus territorios, a través de talleres, seminarios, diplomados,  foros, cursos de actualización y pasantías.</t>
  </si>
  <si>
    <t>Realizar asistencia técnica a supervisores, directores de núcleo y personal de la dirección de Calidad Educativa de la SEC en la implementación del SIGCE.</t>
  </si>
  <si>
    <t xml:space="preserve">Actualizar a padres de familia sobre comités de convivencia, a través de talleres, seminarios, diplomados,  foros o encuentros, cursos de actualización y pasantías nacionales e internacionales.
</t>
  </si>
  <si>
    <t xml:space="preserve">Gestionar el diagnóstico general de necesidades para el desarrollo del Plan de Apoyo al Mejoramiento. </t>
  </si>
  <si>
    <t xml:space="preserve">FORTALECIMIENTO DE LAS ESCUELAS NORMALES SUPERIORES </t>
  </si>
  <si>
    <t>Realizar el acompañamiento para el fortalecimiento de las escuelas normales superiores de Cundinamarca.</t>
  </si>
  <si>
    <t>Realizar convenios para la formación docente en procesos de lectura y escritura.</t>
  </si>
  <si>
    <t xml:space="preserve">Apoyar la investigación en lectura, escritura y uso de la biblioteca. </t>
  </si>
  <si>
    <t>Dotar de materiales para bibliotecas escolares a  instituciones educativas de municipios no certificados.</t>
  </si>
  <si>
    <t>Organizar seis eventos académicos (6) como foros de experiencias significativas, Congresos, Seminarios, Conferencias. Uno por año y una (1) publicación por año de los mejores proyectos de fomento de lectura y escritura.</t>
  </si>
  <si>
    <t>Apoyar económicamente para la asistencia y participación a eventos académicos como Congresos, Seminarios, Foros, Talleres e Intercambios y pasantías nacionales e internacionales (incluye todos los costos) para docentes, estudiantes y funcionarios de la Secretaría.</t>
  </si>
  <si>
    <t>Hacer seguimiento a la construcción e implementación de los proyectos institucionales de lectura, escritura y bibliotecas en los 109 municipios.</t>
  </si>
  <si>
    <t>Acompañar a las IED que fueron evaluadas en 2014 por debajo de nivel medio en las pruebas SABER.</t>
  </si>
  <si>
    <t>ESTRUCTURA/
NIVEL</t>
  </si>
  <si>
    <t>CÓDIGO PLAN/
SPC-PRODUCTO</t>
  </si>
  <si>
    <t>FUT</t>
  </si>
  <si>
    <t>DESCRIPCIÓN
 FUT</t>
  </si>
  <si>
    <t>FONDO</t>
  </si>
  <si>
    <t>DESCRIPCIÓN FONDO</t>
  </si>
  <si>
    <t>AUTORIZACIÓN LEGAL</t>
  </si>
  <si>
    <t>PRESUPUESTO VIGENCIA</t>
  </si>
  <si>
    <t>P&gt;296122/01</t>
  </si>
  <si>
    <t>CUPOS PARA LA ATENCION EN EDUCACION INICIAL GARANTIZADOS A NINOS Y NINAS MENORES DE 5 ANOS</t>
  </si>
  <si>
    <t>A.1.7.2</t>
  </si>
  <si>
    <t>APLIC PROYECT EDUCATIV TR</t>
  </si>
  <si>
    <t>1-0100</t>
  </si>
  <si>
    <t>RECURSO ORDINARIO</t>
  </si>
  <si>
    <t>ORDENANZA 128/12</t>
  </si>
  <si>
    <t>P&gt;296129/06</t>
  </si>
  <si>
    <t>NINAS Y NINOS PERMANECEN EN EL SISTEMA EDUCATIVO OFICIAL MEDIANTE EL SUMINISTRO DE COMPLEMENTOS NUTRICIONALES</t>
  </si>
  <si>
    <t>A.1.2.10.2</t>
  </si>
  <si>
    <t>CONTRA CON TERCER PARA LA</t>
  </si>
  <si>
    <t>P&gt;296121/01</t>
  </si>
  <si>
    <t>P&gt;296129/03</t>
  </si>
  <si>
    <t>APOYO LOGISTICO - SEGUIMIENTO DE INTERVENTORIA</t>
  </si>
  <si>
    <t>A.1.2.7</t>
  </si>
  <si>
    <t>TRANSPORTE ESCOLAR</t>
  </si>
  <si>
    <t>P&gt;296129/05</t>
  </si>
  <si>
    <t>NINAS Y NINOS PERMANECEN EN EL SISTEMA EDUCATIVO MEDIANTE EL SUBSIDIO AL TRANSPORTE ESCOLAR</t>
  </si>
  <si>
    <t>P&gt;296124/01</t>
  </si>
  <si>
    <t>FORMACION Y ACTUALIZACION PERMANENTE A DOCENTES Y DIRECTIVOS DOCENTES</t>
  </si>
  <si>
    <t>A.1.5.2</t>
  </si>
  <si>
    <t>FORMACIÓN DE DOCENTES</t>
  </si>
  <si>
    <t>P&gt;296124/02</t>
  </si>
  <si>
    <t>PROFESIONALIZACION A DOCENTES Y DIRECTIVOS DOCENTES.</t>
  </si>
  <si>
    <t>P&gt;296125/02</t>
  </si>
  <si>
    <t>APOYO, SEGUIMIENTO Y EVALUACION</t>
  </si>
  <si>
    <t>P&gt;296125/03</t>
  </si>
  <si>
    <t>DOTACION DE CANASTAS EDUCATIVAS PARA LA IMPLEMENTACION DE LOS MODELOS Y LA INCLUSION</t>
  </si>
  <si>
    <t>P&gt;296125/01</t>
  </si>
  <si>
    <t>ACOMPANAMIENTO A LAS IE Y LA COMUNIDAD EDUATIVA HACIA LA INCLUSION</t>
  </si>
  <si>
    <t>P&gt;296125/04</t>
  </si>
  <si>
    <t>FORMACION Y ACTUALIZACION DE DOCENTES, DIRECTIVOS DOCENTES Y ADMINISTRATIVOS EN PROCESOS DE INCLUSION Y METODOLOGIAS FLEXIBLES</t>
  </si>
  <si>
    <t>P&gt;296131/01</t>
  </si>
  <si>
    <t>P&gt;296131/02</t>
  </si>
  <si>
    <t>PROYECTO EDUCATIVO INSTITUCIONAL - PEI</t>
  </si>
  <si>
    <t>P&gt;296127/13</t>
  </si>
  <si>
    <t>PRESTACION DE SERVICIO DE ASEO DE LOS ESTABLECIMIENTOS EDUCATIVOS ESTATALES</t>
  </si>
  <si>
    <t>A.1.1.6</t>
  </si>
  <si>
    <t>CONTRA ASEO L ESTABLECIMI</t>
  </si>
  <si>
    <t>4-3300</t>
  </si>
  <si>
    <t>REC.SIS.GENE-PARTIC.</t>
  </si>
  <si>
    <t>P&gt;296127/12</t>
  </si>
  <si>
    <t>PAGO DE SERVICIOS PUBLICOS DE LOS ESTABLECIMIENTOS EDUCATIVOS ESTATALES</t>
  </si>
  <si>
    <t>A.1.2.6.1</t>
  </si>
  <si>
    <t>ACUEDUCTO, ALCANTARILLADO</t>
  </si>
  <si>
    <t>P&gt;296127/16</t>
  </si>
  <si>
    <t>VIGILANCIA ESTABLECIMIENTOS EDUCATIVOS</t>
  </si>
  <si>
    <t>A.1.1.7</t>
  </si>
  <si>
    <t>CONTRA VIGILANCIA L ESTAB</t>
  </si>
  <si>
    <t>P&gt;296127/02</t>
  </si>
  <si>
    <t>Apoyo logistico</t>
  </si>
  <si>
    <t>A.1.1.1.1</t>
  </si>
  <si>
    <t>PERSONAL DOCENTE</t>
  </si>
  <si>
    <t>P&gt;296127/03</t>
  </si>
  <si>
    <t>A.1.1.3</t>
  </si>
  <si>
    <t>CONTR PREST SERV EDUCA</t>
  </si>
  <si>
    <t>P&gt;296127/04</t>
  </si>
  <si>
    <t>Cuota de administración</t>
  </si>
  <si>
    <t>A.1.1.1.3</t>
  </si>
  <si>
    <t>PERSONAL ADMINISTRAT INST</t>
  </si>
  <si>
    <t>P&gt;296127/05</t>
  </si>
  <si>
    <t>Eficiencia- conectividad</t>
  </si>
  <si>
    <t>A.1.4.3</t>
  </si>
  <si>
    <t>CONECTIVIDAD</t>
  </si>
  <si>
    <t>P&gt;296127/06</t>
  </si>
  <si>
    <t>Funcionamiento de establecimientos educativos.</t>
  </si>
  <si>
    <t>A.1.2.9</t>
  </si>
  <si>
    <t>FUNCIONA BÁSICO L ESTABLE</t>
  </si>
  <si>
    <t>P&gt;296127/08</t>
  </si>
  <si>
    <t>Necesidades educativas especiales ( nee)</t>
  </si>
  <si>
    <t>A.1.5.1</t>
  </si>
  <si>
    <t>SERVICIO PERSONAL APOYO</t>
  </si>
  <si>
    <t>P&gt;296127/09</t>
  </si>
  <si>
    <t>Nomina de excedentes</t>
  </si>
  <si>
    <t>P&gt;296127/10</t>
  </si>
  <si>
    <t>Nómina docentes y administrativos</t>
  </si>
  <si>
    <t>4-3302</t>
  </si>
  <si>
    <t>EXC SGP EDU CON SF</t>
  </si>
  <si>
    <t>P&gt;296127/14</t>
  </si>
  <si>
    <t>Rendimientos financieros</t>
  </si>
  <si>
    <t>A.1.2</t>
  </si>
  <si>
    <t>CALIDAD MATRICULA</t>
  </si>
  <si>
    <t>4-3301</t>
  </si>
  <si>
    <t>REND. FINANC.SGP.FEC</t>
  </si>
  <si>
    <t>P&gt;296127/15</t>
  </si>
  <si>
    <t>Salud Ocupacional</t>
  </si>
  <si>
    <t>P&gt;296127/01</t>
  </si>
  <si>
    <t>APORTES PREVISION SOCIAL (Sin situacion de fondos)</t>
  </si>
  <si>
    <t>A.1.1.1.1.2</t>
  </si>
  <si>
    <t>PERS DOC - sin situ fondo</t>
  </si>
  <si>
    <t>P&gt;296130/03</t>
  </si>
  <si>
    <t>A.1.5.3</t>
  </si>
  <si>
    <t>DOTACIÓN</t>
  </si>
  <si>
    <t>P&gt;296130/02</t>
  </si>
  <si>
    <t>P&gt;296120/01</t>
  </si>
  <si>
    <t>Instituciones educativas oficiales vinculadas para adelantar proyectos con componentes de ciencia y tecnologia</t>
  </si>
  <si>
    <t>P&gt;296123/01</t>
  </si>
  <si>
    <t>Formacion en emprendimiento implementada alrededor de procesos productivos mejorados en las instituciones educativas oficiales</t>
  </si>
  <si>
    <t>P&gt;296120/02</t>
  </si>
  <si>
    <t>Unidades productivas para formacion y transferencia creadas e implementadas en las instituciones educativas oficiales con componentes de CT&amp;i</t>
  </si>
  <si>
    <t>P&gt;296126/01</t>
  </si>
  <si>
    <t>DESARROLLO E IMPLEMENTACION DE PROCESOS Y PROGRAMAS</t>
  </si>
  <si>
    <t>A.1.7.1</t>
  </si>
  <si>
    <t>COMPETENCIAS LABORALES GE</t>
  </si>
  <si>
    <t>P&gt;296144/01</t>
  </si>
  <si>
    <t>DESARROLLO DE HABILIDADES Y COMPETENCIAS INDIVIDUALES Y COLECTIVAS EN LA EDUCACION PRIMARIA, BASICA Y MEDIA</t>
  </si>
  <si>
    <t>P&gt;296129/02</t>
  </si>
  <si>
    <t>ADOLESCENTES PERMANECEN EN EL SISTEMA EDUCATIVO OFICIAL MEDIANTE EL SUMINISTRO DE COMPLEMENTOS NUTRICIONALES</t>
  </si>
  <si>
    <t>P&gt;296129/01</t>
  </si>
  <si>
    <t>ADOLESCENTES PERMANECEN EN EL SISTEMA EDUCATIVO MEDIANTE ESTRATEGIAS COMO SUBSIDIO AL TRANSPORTE ESCOLAR</t>
  </si>
  <si>
    <t>P&gt;296119/01</t>
  </si>
  <si>
    <t>CONVENIOS DE COLABORACION REALIZADOS CON COLEGIOS BILINGUES.</t>
  </si>
  <si>
    <t>P&gt;296128/01</t>
  </si>
  <si>
    <t>PUBLICIDAD Y APOYO LOGISTICO</t>
  </si>
  <si>
    <t>P&gt;296128/02</t>
  </si>
  <si>
    <t>P&gt;296118/03</t>
  </si>
  <si>
    <t>Jovenes alfabetizados y con nivel educativo superior</t>
  </si>
  <si>
    <t>A.1.1.5</t>
  </si>
  <si>
    <t>CONTRA PARA EDUC PARA JÓV</t>
  </si>
  <si>
    <t>P&gt;296118/01</t>
  </si>
  <si>
    <t>Adultos y adultas alfabetizados y con nivel educativo superior</t>
  </si>
  <si>
    <t>A.1.1</t>
  </si>
  <si>
    <t>INVERSIÓN</t>
  </si>
  <si>
    <t>P&gt;296118/02</t>
  </si>
  <si>
    <t>P&gt;296127/11</t>
  </si>
  <si>
    <t>NOMINA PENSIONADOS (Sin situacion de fondos).</t>
  </si>
  <si>
    <t>A.1.1.8</t>
  </si>
  <si>
    <t>CANCELAC PRESTAC SOCIALES</t>
  </si>
  <si>
    <t>P&gt;296129/04</t>
  </si>
  <si>
    <t>ESTUDIANTES EN SITUACION DE DESPLAZAMIENTO ATENDIDOS CON TRANSPORTE ESCOLAR</t>
  </si>
  <si>
    <t>P&gt;296130/01</t>
  </si>
  <si>
    <t>ADQUISICION DE HARDWARE Y SOFTWARE</t>
  </si>
  <si>
    <t>META</t>
  </si>
  <si>
    <t>PRESUPUESTO SEC 2016</t>
  </si>
  <si>
    <r>
      <t xml:space="preserve">Selección de IED´S receptoras y </t>
    </r>
    <r>
      <rPr>
        <b/>
        <sz val="10"/>
        <color indexed="8"/>
        <rFont val="Calibri"/>
        <family val="2"/>
        <scheme val="minor"/>
      </rPr>
      <t>contratación</t>
    </r>
    <r>
      <rPr>
        <sz val="10"/>
        <color indexed="8"/>
        <rFont val="Calibri"/>
        <family val="2"/>
        <scheme val="minor"/>
      </rPr>
      <t xml:space="preserve"> de las entidades que acompañaran el diseño e implantación de los proyectos.</t>
    </r>
  </si>
  <si>
    <t>DIR RESPONSABLE</t>
  </si>
  <si>
    <t>EDUCACIÓN SUPERIOR</t>
  </si>
  <si>
    <t>COBERTURA EDUCATIVA</t>
  </si>
  <si>
    <t>CALIDAD EDUCATIVA</t>
  </si>
  <si>
    <t>DIRECCIÓN ADMINISTRATIVA Y FINANCIERA</t>
  </si>
  <si>
    <t>MEDIOS Y NUEVAS TECNOLOGÍAS</t>
  </si>
  <si>
    <t>PERSONAL DOCENTE - DIRECCIÓN ADMINISTRATIVA Y FINANCIERA</t>
  </si>
  <si>
    <t>NOMINA  DE EXCEDENTES RECURSO ORDINARIO</t>
  </si>
  <si>
    <t>Etiquetas de columna</t>
  </si>
  <si>
    <t>Suma de PRESUPUESTO VIGENCIA</t>
  </si>
  <si>
    <t>AVANCE PROGRAMADO 2016</t>
  </si>
  <si>
    <t>LIQUIDACION DE LA NÓMINA - CUOTA SGP A LOS FUNCIONARIOS  CON DERECHO A ELLA</t>
  </si>
  <si>
    <t>LIQUIDACION DE LA NÓMINA - ADMINISTRATRIVOS DE LA PLANTA FEC A LOS FUNCIONARIOS  CON DERECHO A ELLA</t>
  </si>
  <si>
    <t>LIQUIDAR LA NÓMINA - DOCENTES A LOS FUNCIONARIOS  CON DERECHO A ELLA</t>
  </si>
  <si>
    <t>LIQUIDAR LA NÓMINA - DIRECTIVOS DOCENTES A LOS FUNCIONARIOS  CON DERECHO A ELLA</t>
  </si>
  <si>
    <t xml:space="preserve">Pagar las Deudas Laborales Certificadas MEN </t>
  </si>
  <si>
    <t>LIQUIDACION DEL APORTE PATRONAL - NOMINA DE EXCEDENTES</t>
  </si>
  <si>
    <t>LIQUIDACION DEL RUBRO  PRIMA DE SERVICIO A LOS FUNCIONARIOS DE LA NOMINA DE EXCEDENTES CON DERECHO A EL.</t>
  </si>
  <si>
    <t>LIQUIDACION DEL RUBRO  PRIMA DE NAVIDAD A LOS FUNCIONARIOS DE LA NOMINA DE EXCEDENTES CON DERECHO A ELLO</t>
  </si>
  <si>
    <t>LIQUIDACION DEL RUBRO  PRIMA TÉCNICA A LOS FUNCIONARIOS DE LA NOMINA DE EXCEDENTES CON DERECHO A ELLO</t>
  </si>
  <si>
    <t>LIQUIDACION DEL RUBRO  S.S 20% DE SOBRESUELDO A LOS FUNCIONARIOS DE LA NOMINA DE EXCEDENTES CON DERECHO A ELLO</t>
  </si>
  <si>
    <t>LIQUIDACION DEL RUBRO  SUELDO BÁSICO A LOS FUNCIONARIOS DE LA NOMINA DE EXCEDENTES CON DERECHO A ELLO</t>
  </si>
  <si>
    <t>LIQUIDACION DE LOS  APORTES  PARAFISCALES - NOMINA DE EXCEDENTES</t>
  </si>
  <si>
    <t>LIQUIDACION DE LA NÓMINA DE LOS DOCENTES AL SERVICIO DEL DEPARTAMENTO - SIN SITUACION DE FONDOS</t>
  </si>
  <si>
    <t>LIQUIDACION DE LA NÓMINA DE LOS  DIRECTIVOS DOCENTES AL SERVICIO DEL DEPARTAMENTO - SIN SITUACION DE FONDOS</t>
  </si>
  <si>
    <t>Cesantías</t>
  </si>
  <si>
    <t>Horas Extras y Dias Festivos</t>
  </si>
  <si>
    <t>Previsión Social (Salud)</t>
  </si>
  <si>
    <t>Sobresueldo</t>
  </si>
  <si>
    <t>Sueldos de Personal de Nómina</t>
  </si>
  <si>
    <t>Atender la dotación de los funcionarios con derecho a ello</t>
  </si>
  <si>
    <t>contratar servicios especializados  asociados al sistema informacion  Sistema Humano</t>
  </si>
  <si>
    <t>Elaborar  el panorama  de factores de Riesgo (matriz de identificacion de peligro)correspondiente a la s instalaciones de las  IED pertenecientes a losmunicipios no certificados del Departamento</t>
  </si>
  <si>
    <t>Compra dotacion e implementos deportivos y de recreacion</t>
  </si>
  <si>
    <t>practicar examenes medicos periodicos ocupacionales  y examenes de laboratorio</t>
  </si>
  <si>
    <t xml:space="preserve">Pagar la nomina de mesadas pensionales,  proveniente de la Dirección de Pensiones para el pago de nómina
</t>
  </si>
  <si>
    <t xml:space="preserve">Pagar las cuentas de cobro, por concepto de auxilio funerarios,  proveniente de la Dirección de Pensiones para el pago de nómina
</t>
  </si>
  <si>
    <t xml:space="preserve">Pagar las cuentas de cobro, por concepto de sentencias,  proveniente de la Dirección de Pensiones para el pago de nómina
</t>
  </si>
  <si>
    <t>Programar los gastos por edición de formas, escritos, publicaciones, revistas, libros, sellos, suscripciones y avisos requeridos en la SEC.</t>
  </si>
  <si>
    <t xml:space="preserve">Programar los gastos por concepto de bienes tangibles e intangibles de consumo final que no son objeto de devolución </t>
  </si>
  <si>
    <t>Transporte escolar</t>
  </si>
  <si>
    <t>Aquirir los enseres y equipos de oficina para la SEC</t>
  </si>
  <si>
    <t>Contratar los seguros requeridos por la SEC</t>
  </si>
  <si>
    <t>Atender los gastos por comisiones bancarias legalmente establecidas</t>
  </si>
  <si>
    <t>Contratar las personas necesarias para la prestación de servicios técnicos en el sector educación de carácter esporádico y transitorio</t>
  </si>
  <si>
    <t>Contratar las personas necesarias para la asesoría profesional en el sector educación de carácter esporádico y transitorio</t>
  </si>
  <si>
    <t>Adquisición de equipos de computo</t>
  </si>
  <si>
    <t>Contratar los servicios necesarios para conservar los bienes muebles e inmuebles de la Secretaría de Educación</t>
  </si>
  <si>
    <t>Programar las visitas de control, asesoría y apoyo a las IED en los municipios de Cundinamarca.</t>
  </si>
  <si>
    <t>Pagar los gastos de mensajería, transporte y peajes.</t>
  </si>
  <si>
    <t>Pagar los gastos de Impuesto Predial legalmente a cargo de la SEC</t>
  </si>
  <si>
    <t>Pagar los servicios públicos de agua, energía y teléfono legalmene a cargo de la Secretaría de Educación.</t>
  </si>
  <si>
    <t>Administración del servicio educativo</t>
  </si>
  <si>
    <t xml:space="preserve">Pago Sentencias y Conciliaciones </t>
  </si>
  <si>
    <t>Pago Sentencias y Conciliaciones</t>
  </si>
  <si>
    <t xml:space="preserve">Promoción e Implementación de Estrategias de Desarrollo Pedagógico  </t>
  </si>
  <si>
    <t>Arrendamiento de infraestructura para la prestaciòn del servicio educativo</t>
  </si>
  <si>
    <t>Prestación del Servicio de Aseo en las Instituciones Educativas de los Municipios no Certificados del Departamento.</t>
  </si>
  <si>
    <t>Proyectar los recursos y resoluciones de reconocimiento y ordenación de giros a las IED.</t>
  </si>
  <si>
    <t xml:space="preserve"> Proyectar los recursos y resolución de reconocimiento y ordenación de giro de recursos a las IED para el apoyo del pago del servicio de agua, alcantarillado y energía. 
 </t>
  </si>
  <si>
    <t>Servicio de vigilancia y Seguridad para las I.E.O</t>
  </si>
  <si>
    <t xml:space="preserve"> MANTENIMIENTO Y DOTACION  EDUCATIVA</t>
  </si>
  <si>
    <t>Dotacion Institucional y mantenimiento  de Infraestructura Educativa : Compra e instalación de ambientes de aprendizaje prefabircados, unidades sanitarias, carpas,dotación de recursos para el aprendizaje, mobiliario escolar (alumnos y docentes), laboratorios y en general cualquier elemento necesario para la educación que se encuentre dentro de la afectación y cualquier situacion que amerite la prestacion adeacuada del servicio educativo.</t>
  </si>
  <si>
    <t>Financiación de proyectos para mejoramiento de la calidad educativa</t>
  </si>
  <si>
    <t xml:space="preserve">capacitación a docentes no licenciados en lengua extranjera
</t>
  </si>
  <si>
    <t>Formación y capacitación a docentes y estudiantes de IED  que han disminuido sus resultados en las pruebas SABER</t>
  </si>
  <si>
    <t>Dotación y mantenimiento de equipos y software educativo para establecimientos educativos</t>
  </si>
  <si>
    <t>Fortalecimiento del observatorio de redes Sociales Educativas  a través de procesos de formación de directivos docentes, docentes, estudiantes y funcionarios de la Secretaría de Educación,  en programas de incorporación de las TIC en los procesos pedagógicos.</t>
  </si>
  <si>
    <t>Mantenimiento infraestructura educativa (conservación preventiva, correctiva y de mejoramiento de los establecimientos educativos con el objeto de garantizar su adecuado funcionamiento sin modificar la infraestructura existente)</t>
  </si>
  <si>
    <t xml:space="preserve">Financiación de proyectos para mejoramiento de la calidad educativa. </t>
  </si>
  <si>
    <t>Asistencia técnica y asesoria</t>
  </si>
  <si>
    <t>Apropiación nuevas tecnologías</t>
  </si>
  <si>
    <t>Mantenimiento infraestructura educativa (conservación preventiva, correctiva y de mejoramiento de los establecimientos educativos con el objeto de garantizar su adecuado funcionamiento sin modificar la infraestructura existente).</t>
  </si>
  <si>
    <t>CONTRATAR EL SERVICIO DE CONECTIVIDAD A INTERNET PARA LAS SEDES EDUCATIVAS DE LOS MUNICIPIOS NO CERTIFICADOS</t>
  </si>
  <si>
    <t>CONTRATAR LA INTERVENTORIA PARA  SERVICIO DE INTERNET</t>
  </si>
  <si>
    <t>Revisión y ajuste de estructura, funciones y perfiles</t>
  </si>
  <si>
    <t>Promoción y control del uso de los sistemas de información</t>
  </si>
  <si>
    <t>Asignaciòn  personal de apoyo</t>
  </si>
  <si>
    <t>Formación de docentes</t>
  </si>
  <si>
    <t>Dotación Material</t>
  </si>
  <si>
    <t>Mejoramiento de condiciones de accesibilidad de infraestructura educativa estatal</t>
  </si>
  <si>
    <t xml:space="preserve"> EXCEDENTES A LOS RENDIMIENTOS  FINANCIEROS</t>
  </si>
  <si>
    <t xml:space="preserve">Financiar proyectos para el mejoramiento de la calidad educativa. </t>
  </si>
  <si>
    <t>Dotar de material didáctico para establecimientos educativos.</t>
  </si>
  <si>
    <t>Capacitar a docentes  (recursos humanos).</t>
  </si>
  <si>
    <t>Realizar asistencia técnica y asesoría.</t>
  </si>
  <si>
    <t>Realizar foros y eventos.</t>
  </si>
  <si>
    <t>Hacer mantenimiento de equipos y software educativo para establecimientos educativos.</t>
  </si>
  <si>
    <t>Apropiar nuevas tecnologías.</t>
  </si>
  <si>
    <t>Hacer mantenimiento a la infraestructura educativa (conservación preventiva, correctiva y de mejoramiento de los establecimientos educativos con el objeto de garantizar su adecuado funcionamiento sin modificar la infraestructura existente).</t>
  </si>
  <si>
    <t xml:space="preserve"> CUOTA DE ADMINISTRACION-PASIVOS EXIGIBLES</t>
  </si>
  <si>
    <t>Financiar el pago de pasivos exigibles</t>
  </si>
  <si>
    <t>proyectar los recursos y resoluciones de reconocimiento y ordenación de giros a las ied.</t>
  </si>
  <si>
    <t xml:space="preserve"> proyectar los recursos y resolución de reconocimiento y ordenación de giro de recursos a las ied para el apoyo del pago del servicio de agua, alcantarillado y energía. 
 </t>
  </si>
  <si>
    <t>liquidacion del aporte patronal - nomina de excedentes</t>
  </si>
  <si>
    <t>liquidacion del rubro  prima de servicio a los funcionarios de la nomina de excedentes con derecho a el.</t>
  </si>
  <si>
    <t>liquidacion del rubro  prima de navidad a los funcionarios de la nomina de excedentes con derecho a ello</t>
  </si>
  <si>
    <t>liquidacion del rubro  prima técnica a los funcionarios de la nomina de excedentes con derecho a ello</t>
  </si>
  <si>
    <t>liquidacion del rubro  s.s 20% de sobresueldo a los funcionarios de la nomina de excedentes con derecho a ello</t>
  </si>
  <si>
    <t>liquidacion del rubro  sueldo básico a los funcionarios de la nomina de excedentes con derecho a ello</t>
  </si>
  <si>
    <t>liquidacion de los  aportes  parafiscales - nomina de excedentes</t>
  </si>
  <si>
    <t>liquidacion de la nómina - cuota sgp a los funcionarios  con derecho a ella</t>
  </si>
  <si>
    <t>liquidacion de la nómina - administratrivos de la planta fec a los funcionarios  con derecho a ella</t>
  </si>
  <si>
    <t>liquidar la nómina - docentes a los funcionarios  con derecho a ella</t>
  </si>
  <si>
    <t>liquidar la nómina - directivos docentes a los funcionarios  con derecho a ella</t>
  </si>
  <si>
    <t>dotacion institucional y mantenimiento  de infraestructura educativa : compra e instalación de ambientes de aprendizaje prefabircados, unidades sanitarias, carpas,dotación de recursos para el aprendizaje, mobiliario escolar (alumnos y docentes), laboratorios y en general cualquier elemento necesario para la educación que se encuentre dentro de la afectación y cualquier situacion que amerite la prestacion adeacuada del servicio educativo.</t>
  </si>
  <si>
    <t>programar los gastos por edición de formas, escritos, publicaciones, revistas, libros, sellos, suscripciones y avisos requeridos en la sec.</t>
  </si>
  <si>
    <t>cesantías</t>
  </si>
  <si>
    <t>horas extras y dias festivos</t>
  </si>
  <si>
    <t>previsión social (salud)</t>
  </si>
  <si>
    <t>sobresueldo</t>
  </si>
  <si>
    <t>sueldos de personal de nómina</t>
  </si>
  <si>
    <t>liquidacion de la nómina de los docentes al servicio del departamento - sin situacion de fondos</t>
  </si>
  <si>
    <t>liquidacion de la nómina de los  directivos docentes al servicio del departamento - sin situacion de fondos</t>
  </si>
  <si>
    <t>transporte escolar</t>
  </si>
  <si>
    <t>contratar los seguros requeridos por la sec</t>
  </si>
  <si>
    <t>contratar las personas necesarias para la prestación de servicios técnicos en el sector educación de carácter esporádico y transitorio</t>
  </si>
  <si>
    <t>contratar las personas necesarias para la asesoría profesional en el sector educación de carácter esporádico y transitorio</t>
  </si>
  <si>
    <t>adquisición de equipos de computo</t>
  </si>
  <si>
    <t>contratar los servicios necesarios para conservar los bienes muebles e inmuebles de la secretaría de educación</t>
  </si>
  <si>
    <t>programar las visitas de control, asesoría y apoyo a las ied en los municipios de cundinamarca.</t>
  </si>
  <si>
    <t>pagar los gastos de mensajería, transporte y peajes.</t>
  </si>
  <si>
    <t>pagar los gastos de impuesto predial legalmente a cargo de la sec</t>
  </si>
  <si>
    <t>pagar los servicios públicos de agua, energía y teléfono legalmene a cargo de la secretaría de educación.</t>
  </si>
  <si>
    <t>financiar el pago de pasivos exigibles</t>
  </si>
  <si>
    <t>contratar el servicio de conectividad a internet para las sedes educativas de los municipios no certificados</t>
  </si>
  <si>
    <t>contratar la interventoria para  servicio de internet</t>
  </si>
  <si>
    <t xml:space="preserve">pagar las deudas laborales certificadas men </t>
  </si>
  <si>
    <t xml:space="preserve">pagar las cuentas de cobro, por concepto de sentencias,  proveniente de la dirección de pensiones para el pago de nómina
</t>
  </si>
  <si>
    <t>revisión y ajuste de estructura, funciones y perfiles</t>
  </si>
  <si>
    <t>armonización de procesos, procedimientos y funciones</t>
  </si>
  <si>
    <t>promoción y control del uso de los sistemas de información</t>
  </si>
  <si>
    <t>realización de convenios y/o contratos con ies, cdts u otra entidad  que trabajan orientando procesos de i+d para ieds</t>
  </si>
  <si>
    <t>capacitación en emprendimiento y estretagias de oportunidades productivas, ferias educcativas, foros, talleres entre otros</t>
  </si>
  <si>
    <t xml:space="preserve">apoyo logístico. memorias, alojamiento,  alimentación, transporte,  fotocopias, materiales para los eventos, publicidad, </t>
  </si>
  <si>
    <t>selección de ied´s receptoras y contratación de las entidades que acompañaran el diseño e implantación de los proyectos.</t>
  </si>
  <si>
    <t xml:space="preserve">¨apoyo a la formación para mejorar los procesos de capacitación como tecnólogos o técnicos laborales , favoreciendo la productividad y eficiencia a través de proyectos que involucren la ciencia y la tecnología, generando oportunidades de progreso para los estudiantes ¨, </t>
  </si>
  <si>
    <t>realizar convenios con las instituciones de educación superior, para desarrollar procesos de articulacion, en instituciones educativas departamentales priorizados.</t>
  </si>
  <si>
    <t>gestión  y asesorias con organismos internacionales, el sector productivo, entre otros.</t>
  </si>
  <si>
    <t>realizar talleres de  socialización de los lineamientos para la articulación de la educación media.</t>
  </si>
  <si>
    <t>desarrollo de estrategias de formación vocacional</t>
  </si>
  <si>
    <t>participación en eventos como seminarios,talleres, congresos, ferias (tiquetes aereos, alojamiento, alimentación, transporte, costos academicos).</t>
  </si>
  <si>
    <t>identificaciòn y socialización de experiencias exitosas transferibles a procesos de articulación en  beneficio de las y los jovenes cundinamarqueses</t>
  </si>
  <si>
    <t xml:space="preserve">determinación,  compra e implementación de equipos de cómputo y mobiliario, bibliotecas y contenidos digitales, adecuación  de aulas virtuales, adquisición del servicio de conectividad y otros en función del programa a desarrollar, compra de laboratorios y talleres, adecuación de laboratorios y bibliotecas y adquisición de material pedagógico e insumos (semillas, abonos, fertilizantres, semoviemtes, otros) </t>
  </si>
  <si>
    <t>compra e implementación de equipos (laboratorios con características de acuerdo a la vocación de la región y el programa o programas a desarrollar, insumos y otros en función del programa a desarrollar.</t>
  </si>
  <si>
    <t>ferias educativas,publicidad, papeleria, impresos, transporte, refrigerios entre otros.</t>
  </si>
  <si>
    <t>alianzas estrategicas con el icetex e instituciones de educacion superior (ies)</t>
  </si>
  <si>
    <t>convocatoria concurso por méritos, proceso de selección, proceso precontractual, contratación y entrega de dotaciones (laboratorios, software)</t>
  </si>
  <si>
    <t xml:space="preserve">compra e implementación de equipos (laboratorios con características de acuerdo a la vocación de la región y el programa o programas a desarrollar, insumos y otros en </t>
  </si>
  <si>
    <t>convocatoria a ies, para realizar convenios que apoyen la formacion con programas técnicos,  y tecnológicos , con los estudiantes de la media, mejorando la articulacion para el ingreso a la educacion superior.</t>
  </si>
  <si>
    <t>adquisición de hardware y software para las sedes educativas</t>
  </si>
  <si>
    <t xml:space="preserve">capacitación a la comunidad educativa en el uso de las equipos de computo y sotfware adquiridos por la secretaría de educación </t>
  </si>
  <si>
    <t>licenciamiento de software</t>
  </si>
  <si>
    <t>adquisición de hardware y sotfware para la secretaria de educación</t>
  </si>
  <si>
    <t>contratar apoyo logistico</t>
  </si>
  <si>
    <t>financiación de proyectos para mejoramiento de la calidad educativa</t>
  </si>
  <si>
    <t>dotacion de material didactico para establecimientos educativos</t>
  </si>
  <si>
    <t>formación de docentes</t>
  </si>
  <si>
    <t xml:space="preserve">financiar proyectos para el mejoramiento de la calidad educativa. </t>
  </si>
  <si>
    <t>dotar de material didáctico para establecimientos educativos.</t>
  </si>
  <si>
    <t>capacitar a docentes  (recursos humanos).</t>
  </si>
  <si>
    <t>realizar asistencia técnica y asesoría.</t>
  </si>
  <si>
    <t>realizar foros y eventos.</t>
  </si>
  <si>
    <t>hacer mantenimiento de equipos y software educativo para establecimientos educativos.</t>
  </si>
  <si>
    <t>apropiar nuevas tecnologías.</t>
  </si>
  <si>
    <t>hacer mantenimiento a la infraestructura educativa (conservación preventiva, correctiva y de mejoramiento de los establecimientos educativos con el objeto de garantizar su adecuado funcionamiento sin modificar la infraestructura existente).</t>
  </si>
  <si>
    <t xml:space="preserve">financiación de proyectos para mejoramiento de la calidad educativa. </t>
  </si>
  <si>
    <t>capacitación recursos humanos (docentes).</t>
  </si>
  <si>
    <t>asistencia técnica y asesoria</t>
  </si>
  <si>
    <t>foros y eventos</t>
  </si>
  <si>
    <t>apropiación nuevas tecnologías</t>
  </si>
  <si>
    <t>mantenimiento infraestructura educativa (conservación preventiva, correctiva y de mejoramiento de los establecimientos educativos con el objeto de garantizar su adecuado funcionamiento sin modificar la infraestructura existente).</t>
  </si>
  <si>
    <t>administración del servicio educativo</t>
  </si>
  <si>
    <t xml:space="preserve">pago sentencias y conciliaciones </t>
  </si>
  <si>
    <t>contratación de la prestación del servicio educativo</t>
  </si>
  <si>
    <t>pago sentencias y conciliaciones</t>
  </si>
  <si>
    <t>formación y capacitación a docentes y estudiantes de ied  que han disminuido sus resultados en las pruebas saber</t>
  </si>
  <si>
    <t>dotación y mantenimiento de equipos y software educativo para establecimientos educativos</t>
  </si>
  <si>
    <t>fortalecimiento del observatorio de redes sociales educativas  a través de procesos de formación de directivos docentes, docentes, estudiantes y funcionarios de la secretaría de educación,  en programas de incorporación de las tic en los procesos pedagógicos.</t>
  </si>
  <si>
    <t>mantenimiento infraestructura educativa (conservación preventiva, correctiva y de mejoramiento de los establecimientos educativos con el objeto de garantizar su adecuado funcionamiento sin modificar la infraestructura existente)</t>
  </si>
  <si>
    <t>brindar educación inicial en el marco de la atención integral a través de  convenios de cooperación con ong y/o ogs.</t>
  </si>
  <si>
    <t>brindar acompañamiento y asistencia técnica.</t>
  </si>
  <si>
    <t>seguimiento al número de niños atendidos en educación inicial menores de 5 años.</t>
  </si>
  <si>
    <t>realizar alianzas o convenios con entidades oficiales y /o privadas para apoyo a las implementación de la jornada complementaria.</t>
  </si>
  <si>
    <t>desarrollar actividades lúdicas: artísticas, deportivas, culturales, de esparcimiento y de apoyo al que hacer pedagógico en jornada complementaria para el aprovechamiento del tiempo libre.</t>
  </si>
  <si>
    <t>hacer seguimiento al número de municipios que implementan la jornada complementaria.</t>
  </si>
  <si>
    <t>visitas de supervisión y seguimiento a los convenios</t>
  </si>
  <si>
    <t>formar docentes y directivos docentes en áreas obligatorias, ejes transversales, preescolar, gobierno escolar, gestión directiva, pfpd, redes sociales y educativas, procesos académicos investigativos, pedagógicos, a través de contratos o convenios administrativos con universidades e instituciones de educación superior.</t>
  </si>
  <si>
    <t>dotar de material educativo y pedagógico que requiera la formación.</t>
  </si>
  <si>
    <t>dotar de material educativo y pedagógico e implementos digitales y físicos  para las instituciones educativas.</t>
  </si>
  <si>
    <t>imprimir cartillas, guías, libros,  material multicopiado, afiches, videos, publicación de experiencias significativas.</t>
  </si>
  <si>
    <t xml:space="preserve">apoyar logísticamente el transporte, desplazamiento, alojamiento, refrigerios,  eventos, alimentación y otros que requiera el desarrollo del proyecto.  </t>
  </si>
  <si>
    <t>hacer seguimiento, evaluación y control de los procesos de formación.</t>
  </si>
  <si>
    <t xml:space="preserve">convenios o contratos con entidades para la realización del foro departamental anual, de acuerdo a la ley general de educación. la contratación incluye todo lo relacionado con las actividades que requiera el desarrollo de los foros municipales, provinciales y departamentales.
</t>
  </si>
  <si>
    <t>dotar material educativo y pedagógico para la realización del foro.</t>
  </si>
  <si>
    <t>apoyar logísticamente el transporte, desplazamiento, alojamiento, refrigerios,  eventos, alimentación y otros que requieran para el desarrollo del foro.</t>
  </si>
  <si>
    <t>hacer seguimiento, evaluación y control de la ejecución.</t>
  </si>
  <si>
    <t>subsidio de alojamiento</t>
  </si>
  <si>
    <t>cofinanciación adquisición de buses</t>
  </si>
  <si>
    <t>desarrollar postgrados como estímulo a los docentes y directivos docentes que participen en jornadas complementarias o presenten proyectos de investigación a través de la celebración de convenios o contratos de cooperación. la contratación incluye materiales, refrigerios, publicaciones.</t>
  </si>
  <si>
    <t>dotar con material educativo y pedagógico  requerido para los docentes y directivos docentes a capacitar.</t>
  </si>
  <si>
    <t>dotar con material educativo y pedagógico e implementos digitales y físicos  para las instituciones educativas.</t>
  </si>
  <si>
    <t>apoyar logísticamente el transporte, desplazamiento, alojamiento, refrigerios,  eventos, alimentación y otros que requiera el desarrollo del proyecto.</t>
  </si>
  <si>
    <t>hacer seguimiento, evaluación y control de los proyectos.</t>
  </si>
  <si>
    <t>hacer seguimiento para la consolidación del proceso de resignificación de los manuales de convivencia y rutas de atención integral a la convivencia escolar de las ied de municipios no certificados de cundinamarca.</t>
  </si>
  <si>
    <t>dotar de material educativo y pedagógico a las instituciones educativas oficiales del departamento.</t>
  </si>
  <si>
    <t>realizar el acompañamiento para el plan de mejoramientorio bogotá en el marco de los praes involucrados en la cuenca del rio bogotá.</t>
  </si>
  <si>
    <t>realizar salidas pedagógicas a parques temáticos, museos de arte, bibliotecas y centros de esparcimiento que generen habilidades y competencias básicas para el desarrollo integral y proyectos de vida de los estudiantes de las instituciones educativas oficiales del departamento.</t>
  </si>
  <si>
    <t>imprimir cartillas, guías, libros, material multicopiado, afiches, videos, publicación de experiencias significativas.</t>
  </si>
  <si>
    <t>hacer seguimiento a las instituciones acompañadas en la revisión y reelaboración de proyectos educativos institucionales.</t>
  </si>
  <si>
    <t>capacitar a docentes, directivos docentes, estudiantes y comunidad educativa en general en competencias básicas a partir de ofertas educativas que respondan a las necesidades productivas de sus territorios, a través de talleres, seminarios, diplomados,  foros, cursos de actualización y pasantías.</t>
  </si>
  <si>
    <t>realizar asistencia técnica a supervisores, directores de núcleo y personal de la dirección de calidad educativa de la sec en la implementación del sigce.</t>
  </si>
  <si>
    <t xml:space="preserve">apoyar logísticamente con el transporte, desplazamiento, alojamiento, refrigerios,  eventos, alimentación y otros que requiera el desarrollo del proyecto.  </t>
  </si>
  <si>
    <t xml:space="preserve">actualizar a padres de familia sobre comités de convivencia, a través de talleres, seminarios, diplomados,  foros o encuentros, cursos de actualización y pasantías nacionales e internacionales.
</t>
  </si>
  <si>
    <t xml:space="preserve">gestionar el diagnóstico general de necesidades para el desarrollo del plan de apoyo al mejoramiento. </t>
  </si>
  <si>
    <t>fortalecer la formación de maestros y maestras de las escuelas normales de cundinamarca respecto de la educación con justicia social.</t>
  </si>
  <si>
    <t>realizar el acompañamiento para el fortalecimiento de las escuelas normales superiores de cundinamarca.</t>
  </si>
  <si>
    <t>dotar de material educativo y pedagógico  a las instituciones educativas oficiales del departamento.</t>
  </si>
  <si>
    <t>realizar convenios para la formación docente en procesos de lectura y escritura.</t>
  </si>
  <si>
    <t xml:space="preserve">apoyar la investigación en lectura, escritura y uso de la biblioteca. </t>
  </si>
  <si>
    <t>dotar de materiales para bibliotecas escolares a  instituciones educativas de municipios no certificados.</t>
  </si>
  <si>
    <t>organizar seis eventos académicos (6) como foros de experiencias significativas, congresos, seminarios, conferencias. uno por año y una (1) publicación por año de los mejores proyectos de fomento de lectura y escritura.</t>
  </si>
  <si>
    <t>apoyar económicamente para la asistencia y participación a eventos académicos como congresos, seminarios, foros, talleres e intercambios y pasantías nacionales e internacionales (incluye todos los costos) para docentes, estudiantes y funcionarios de la secretaría.</t>
  </si>
  <si>
    <t>hacer seguimiento a la construcción e implementación de los proyectos institucionales de lectura, escritura y bibliotecas en los 109 municipios.</t>
  </si>
  <si>
    <t xml:space="preserve">seguimiento y evaluaciòn </t>
  </si>
  <si>
    <t xml:space="preserve">dotaciòn de canastas </t>
  </si>
  <si>
    <t>actualizaciòn y formaciòn  docente</t>
  </si>
  <si>
    <t>adquisición de  materiales pedagogico.</t>
  </si>
  <si>
    <t xml:space="preserve">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
</t>
  </si>
  <si>
    <t xml:space="preserve">capacitar en manejo de plataforma y contenidos virtuales, uso de recursos online, entre otros. (red de bilingüismo).
</t>
  </si>
  <si>
    <t xml:space="preserve">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
</t>
  </si>
  <si>
    <t xml:space="preserve">capacitar en manejo de plataforma y contenidos virtuales, uso de recursos online, entre otros. (red de bilingüismo).
</t>
  </si>
  <si>
    <t>realizar convenios con cinco colegios bilingües para apoyar intercambios y pasantías con ied.</t>
  </si>
  <si>
    <t>prestar apoyo logístico a docentes /estudiantes  para su participación en el desarrollo de los convenios con 5 colegios bilingües para el fortalecimiento de metodologías y aprendizajes en inglés como lengua extranjera.</t>
  </si>
  <si>
    <t>hacer seguimiento convenios con colegios bilingües.</t>
  </si>
  <si>
    <t>formar al gobierno escolar y a sus órganos institucionales a través de talleres, seminarios, diplomados, foros o encuentros, cursos de actualización, pasantías nacionales e internacionales.</t>
  </si>
  <si>
    <t>hacer seguimiento a las instituciones en donde los adolescentes participan activamente en los gobiernos escolares.</t>
  </si>
  <si>
    <t>formar  a 20 orientadores para mejorar la participación de la comunidad educativa en los procesos de convivencia y gobiernos escolares</t>
  </si>
  <si>
    <t>hacer seguimiento al número de orientadores formados.</t>
  </si>
  <si>
    <t xml:space="preserve">diseñar e implementar  campaña de permanencia escolar, focalizada en los mpios de mayor índice de deserción en en el nivel de media académica, articulada con las demas dependecias de la sec </t>
  </si>
  <si>
    <t>formar en competencias básicas  y  ciudadanas, integrando de manera flexible las áreas del conocimiento y la formación establecida en ciclo de educación de adultos.</t>
  </si>
  <si>
    <t>suministro de módulos educativos para atención de población adulta ciclos (i,ii,iii,iv,v,vi)</t>
  </si>
  <si>
    <t>visitas de supervision y seguimiento a los convenios</t>
  </si>
  <si>
    <t>Prestación del servicio de aseo en las instituciones educativas de los municipios no certificados del departamento.</t>
  </si>
  <si>
    <t>RECURSOS APROPIADOS  2016</t>
  </si>
  <si>
    <t>Celebración de Convenios con los Municipios   del Dpto de Cundinamarca</t>
  </si>
  <si>
    <t>Adquisición de vehículos para supervisión</t>
  </si>
  <si>
    <t>SUMINISTRO DE MÓDULOS EDUCATIVOS PARA ATENCIÓN DE POBLACIÓN ADULTA CICLOS (I,II,III,IV,V,VI)</t>
  </si>
  <si>
    <t>Número de alianzas realizadas</t>
  </si>
  <si>
    <t>Número de informes elaborados</t>
  </si>
  <si>
    <t>CONTRATO</t>
  </si>
  <si>
    <t>Contrato</t>
  </si>
  <si>
    <t>Archivos de información</t>
  </si>
  <si>
    <t>Contrato y/o convenio</t>
  </si>
  <si>
    <t>Número de acompañamientos implementados</t>
  </si>
  <si>
    <t>Número de documentos de seguimiento</t>
  </si>
  <si>
    <t>Formación al talento humano dirigido a madres comunitarias, padres y madres de familias, normalistas superiores, docentes de preescolar, delegados municipales y departamentales para la primera infancia  y otros agentes educativos o cuidadores de este rango de edad.</t>
  </si>
  <si>
    <t>Suscribir convenios con instituciones de educación superior y normales superiores para acompañar ISSITU los procesos pedagógicos de los agentes educativos.</t>
  </si>
  <si>
    <t>Documento</t>
  </si>
  <si>
    <t>Otros gastos generales</t>
  </si>
  <si>
    <t xml:space="preserve">Materiales   </t>
  </si>
  <si>
    <t>Materiales</t>
  </si>
  <si>
    <t>CONVENIOS</t>
  </si>
  <si>
    <t>EVENTO</t>
  </si>
  <si>
    <t>Adquisición de Ambientes de Aprendizajes, equipos y accesorios para IED oficiales de Cundinamarca.</t>
  </si>
  <si>
    <t>CONVOCATORIA</t>
  </si>
  <si>
    <t>personas</t>
  </si>
  <si>
    <t>Número de dotaciones realizadas</t>
  </si>
  <si>
    <t>Número de comisiones elaboradas</t>
  </si>
  <si>
    <t>Número de pagos realizados</t>
  </si>
  <si>
    <t>Número de instituciones educativas</t>
  </si>
  <si>
    <t>mes</t>
  </si>
  <si>
    <t xml:space="preserve">mes  </t>
  </si>
  <si>
    <t>Informes</t>
  </si>
  <si>
    <t>Convenios</t>
  </si>
  <si>
    <t>Número</t>
  </si>
  <si>
    <t>Unidad</t>
  </si>
  <si>
    <t>CANTIDAD (en presupuesto del proyecto)</t>
  </si>
  <si>
    <t>VALOR UNITARIO (en presupuesto del proyecto)</t>
  </si>
  <si>
    <t>VALOR TOTAL  (en presupuesto del proyecto)</t>
  </si>
  <si>
    <t>Fabiola Pardo</t>
  </si>
  <si>
    <t>Isabel Vasquez</t>
  </si>
  <si>
    <t>recurso ordinario</t>
  </si>
  <si>
    <t>clara nelcy salcedo</t>
  </si>
  <si>
    <t>José Alvaro Rodríguez</t>
  </si>
  <si>
    <t>Secretaría General</t>
  </si>
  <si>
    <t>Sandra Milena Gutiérrez</t>
  </si>
  <si>
    <t>Nubia Licht Pardo</t>
  </si>
  <si>
    <t>Cesar Augusto Guerrero</t>
  </si>
  <si>
    <t xml:space="preserve">Realizar  formacion y acompañamiento para  el plan de apoyo al mejoramiento de las I.E.D en lo relacionado con PRAES - EDUCACIÓN AMBIENTAL PROYECTOS TRANSVERSALES - CONVIVENCIA ESCOLAR - PROCESOS PEDAGÓGICOS ENTRE OTROS. </t>
  </si>
  <si>
    <t>Jasbleidy Rueda</t>
  </si>
  <si>
    <t>Gladys Morales</t>
  </si>
  <si>
    <t>Claudia Helena Amaya</t>
  </si>
  <si>
    <t>DIEGO URBANO</t>
  </si>
  <si>
    <t>William Mantilla</t>
  </si>
  <si>
    <t>YAZMIN CHACÓN</t>
  </si>
  <si>
    <t>GABRIEL MONCADA</t>
  </si>
  <si>
    <t>LUCÍA ANZOLA</t>
  </si>
  <si>
    <t>FREDY CASTAÑEDA</t>
  </si>
  <si>
    <t>CINDY SALAMANCA</t>
  </si>
  <si>
    <t>El valor programado en la vigencia 2015 para contratar servicios profesionales corresponde a $1,511,000,000 y servicios técnicos $120,000,000.
La Dirección Administrativa y Financiera requeriría la contratación de 4 profesionales y 3 técnicos para la vigencia 2016.
Este valor se estima de acuerdo a las necesidades de cada dirección y es aprobado por el Ordenador del Gasto.</t>
  </si>
  <si>
    <t>LEONOR VALBUENA</t>
  </si>
  <si>
    <t>SGP
Sin situación de fondos</t>
  </si>
  <si>
    <t>JANETH VILLALBA</t>
  </si>
  <si>
    <t>18 01 2016</t>
  </si>
  <si>
    <t>28 11 2016</t>
  </si>
  <si>
    <t>SONIA PRECIADO</t>
  </si>
  <si>
    <t>Jairo Niño</t>
  </si>
  <si>
    <t>Francy magdeya rodríguez</t>
  </si>
  <si>
    <t>Juliet Castiblanco</t>
  </si>
  <si>
    <t>Maria Nohemy Gonzalez</t>
  </si>
  <si>
    <t>Francy Magdeya Rodríguez</t>
  </si>
  <si>
    <t>Anyul Fonseca</t>
  </si>
  <si>
    <t>Johanna Torres Riaño</t>
  </si>
  <si>
    <t>Jairo niño</t>
  </si>
  <si>
    <t>Cordinador de nómina</t>
  </si>
  <si>
    <t>Elaborar  el panorama  de factores de riesgo (matriz de identificacion de peligro)correspondiente a la s instalaciones de las  ied pertenecientes a losmunicipios no certificados del departamento</t>
  </si>
  <si>
    <t xml:space="preserve">Adolescentes permanecen en el sistema educativo mediante estrategias como subsidio al transporte escolar   </t>
  </si>
  <si>
    <t>NOMINA PENSIONADOS 
(Sin ituacion de fondos)
SGP</t>
  </si>
  <si>
    <t>Suma de RECURSOS APROPIADOS  2016</t>
  </si>
  <si>
    <t xml:space="preserve">Formar a directivos docentes, docentes y funcionarios de la secretaria de educación  en redes sociales educativas y en programas de incorporación de las tic en los procesos pedagógicos </t>
  </si>
  <si>
    <t>Hacer seguimiento a directivos docentes, docentes y funcionarios de la secretaria de educación  en redes sociales educativas y en programas de incorporación de las tic en los procesos pedagógicos.</t>
  </si>
  <si>
    <t>Afiliación del cier a la red nacional académica de tecnología avanzada - renata</t>
  </si>
  <si>
    <t>Ampliación de contenidos virtuales en las diferentes áreas de la red</t>
  </si>
  <si>
    <t>Contratar servicios especializados  asociados al sistema informacion  sistema humano</t>
  </si>
  <si>
    <t>Fortalecer el observatorio de redes sociales y puesta en marcha  desde la secretaría de educación, retroalimentación a los funcionarios que operarán el sistema.</t>
  </si>
  <si>
    <t>contenidos virtuales</t>
  </si>
  <si>
    <t>Diego Urbano</t>
  </si>
  <si>
    <t>Cordinador de Bienestar</t>
  </si>
  <si>
    <t>PRODUCTOS QUE SE ENCUENTRAN PENDIENTES POR AJUSTAR CON POAI 14/12/2015</t>
  </si>
  <si>
    <t xml:space="preserve">Brindar apoyo logistico al proceso de cobertura </t>
  </si>
  <si>
    <t xml:space="preserve">Públicar estrategias del proceso de matrícula </t>
  </si>
  <si>
    <t>Brindar subsidio al Alojamiento</t>
  </si>
  <si>
    <t>Brindar subsidio de transporte escolar</t>
  </si>
  <si>
    <t xml:space="preserve">Realizar acompañamiento técnico para revisión y ajuste de los pei, manuales de convivencia, estrategias pedagógicas y didácticas, con enfoque de inclusión en 109 municipios del departamento, a través de talleres, seminarios, diplomados,  foros, cursos de actualización, pasantías nacionales e internacionales.
</t>
  </si>
  <si>
    <t>Acompañar a las ied que fueron evaluadas  por debajo de nivel medio en las pruebas saber, en el año inmediatamente anterior</t>
  </si>
  <si>
    <t>Aquirir los enseres y equipos de oficina para la sec</t>
  </si>
  <si>
    <t xml:space="preserve">Promoción e implementación de estrategias de desarrollo pedagógico  </t>
  </si>
  <si>
    <t>Pago sentencias y conciliaciones</t>
  </si>
  <si>
    <t>Dotación material</t>
  </si>
  <si>
    <t xml:space="preserve">Pagar la nómina de mesadas pensionales,  proveniente de la dirección de pensiones para el pago de nómina
</t>
  </si>
  <si>
    <t xml:space="preserve">Pagar las cuentas de cobro, por concepto de auxilio funerarios,  proveniente de la dirección de pensiones para el pago de nómina
</t>
  </si>
  <si>
    <t>Practicar exámenes médicos periodicos ocupacionales  y exámenes de laboratorio</t>
  </si>
  <si>
    <t>servicio de vigilancia y seguridad para las i.e.d</t>
  </si>
  <si>
    <t>Acompañamiento a las ied para su transformacion hacia inclusión</t>
  </si>
  <si>
    <t>Jorge Matulevich</t>
  </si>
  <si>
    <t>Sayda Orjuela</t>
  </si>
  <si>
    <t>Martín Rico</t>
  </si>
  <si>
    <t>Jimny Troya</t>
  </si>
  <si>
    <t>enero 18 de 2016</t>
  </si>
  <si>
    <t>Marzo 31 de 2016</t>
  </si>
  <si>
    <t>Abril 4 de 2016</t>
  </si>
  <si>
    <t>Mayo 27 de 2016</t>
  </si>
  <si>
    <t>Marzo 15 de 2016</t>
  </si>
  <si>
    <t>Junio 30 de 2016</t>
  </si>
  <si>
    <t>febrero 8 de 2016</t>
  </si>
  <si>
    <t>Abril 22 de 2016</t>
  </si>
  <si>
    <t>SGP</t>
  </si>
  <si>
    <t>Luis Fernando Bustos</t>
  </si>
  <si>
    <t>Sandra Mora</t>
  </si>
  <si>
    <t>AJUSTE VALOR UNITARIO</t>
  </si>
  <si>
    <t>Personas</t>
  </si>
  <si>
    <t>excedentes sgp con situación de fondos</t>
  </si>
  <si>
    <t>rendimientos financieros SGP</t>
  </si>
  <si>
    <t>Vo. Bo. Concepto SIN VIGENCIA FUTURA</t>
  </si>
  <si>
    <t>COMENTARIOS</t>
  </si>
  <si>
    <t xml:space="preserve">SALDO RECURSOS </t>
  </si>
  <si>
    <t>08/01/2016:FORMATO DE FABIAN TRUJILLO POR VALOR DE $ 400.000.000 PARA ESTA ACTIVIDAD</t>
  </si>
  <si>
    <t>08/01/2015: FORMATO DE FABIAN TRUJILLO POR VALOR DE $ 6.500.000.000 PARA ESTA ACTIVIDAD</t>
  </si>
  <si>
    <t>08/01/2015: FORMATO DE FABIAN TRUJILLO POR VALOR DE $ 700.000.000 PARA ESTA ACTIVIDAD</t>
  </si>
  <si>
    <t>08/01/2016: FORMATO DE FABIAN TRUJILLO POR VALOR DE $ 30.000.000.000</t>
  </si>
  <si>
    <t>15/01/2016:formato de nohemy gonzalez por valor de $ 390.593.512
15/01/2016:formato de nohemy gonzalez por valor de $ 670.701.672</t>
  </si>
  <si>
    <t>12/01/2015:FORMATO DE GLADYS ADARIANA GARZON POR VALOR DE $ 650.000.000
18/01/2016:FORMATO D EGLADYS ADRIANA POR VALOR DE $ 7.052.897.729</t>
  </si>
  <si>
    <t>12/01/2015:FORMATO DE GLADYS ADARIANA GARZON POR VALOR DE $ 700.000.000
18/01/2016:FORMATO D EGLADYS ADRIANA POR VALOR DE $ 3.022.670.455</t>
  </si>
  <si>
    <t>08/01/2016:FORMATO DE FABIAN TRUJILLO POR VALOR DE $ 25.000.000.000 PARA ESTA ACTIVIDAD
19/01/2016:FORMATO DE LEONOR VALBUENA POR VALOR DE $ 214.000.000</t>
  </si>
  <si>
    <t>08/01/2016:FORMATO DE FABIAN TRUJILLO POR VALOR DE $ 2.900.000.000 PARA ESTA ACTIVIDAD
19/01/2016:FORMATO DE LEONOR VALBUENA POR VALOR DE $ 63.000.000</t>
  </si>
  <si>
    <t>08/01/2016:FORMATO DE FABIAN TRUJILLO POR VALOR DE $ 2.600.000.000 PARA ESTA ACTIVIDAD
20/01/2016:FORMATO DE LEONOR VALBUENA POR VALOR DE $ 267.500.000</t>
  </si>
  <si>
    <t>20/01/2015: FORMATO DE LUCIA ANZOLA POR VALOR DE $ 8.000.000 PAGO SERV PUBLICOS</t>
  </si>
  <si>
    <t>20/01/2016:FORMATO DE ANGELA SANCHEZ POR VALOR DE $ 44.251.262.000 PARA ESTA ACTIVIDAD</t>
  </si>
  <si>
    <t>20/01/2016:FORMATO DE ANGELA SANCHEZ POR VALOR DE $ 145.530.000PARA ESTA ACTIVIDAD</t>
  </si>
  <si>
    <t>20/01/2016:FORMATO DE ANGELA SANCHEZ POR VALOR DE $ 1.323.000.000 PARA ESTA ACTIVIDAD</t>
  </si>
  <si>
    <t>08/01/2016:FORMATO DE FABIAN TRUJILLO POR VALOR DE $ 5.242.872 PARA ESTA ACTIVIDAD</t>
  </si>
  <si>
    <t>08/01/2016:FORMATO DE FABIAN TRUJILLO POR VALOR DE $ 13.107.181 PARA ESTA ACTIVIDAD</t>
  </si>
  <si>
    <t xml:space="preserve">15/01/2016:FORMATO DE NOHEMY GONZALEZ POR VALOR DE $ 513.483.000
</t>
  </si>
  <si>
    <t>recurso Nación 3 2200</t>
  </si>
  <si>
    <t>T135</t>
  </si>
  <si>
    <t>12/01/2015:FORMATO DE GLADYS ADARIANA GARZON POR VALOR DE $ 700.000.000
18/01/2016:FORMATO D EGLADYS ADRIANA POR VALOR DE $ 3.022.670.455
22/01/2016:FORMATO DE GLADYS ADRIANA POR VALOR DE $ 3.650.000.000</t>
  </si>
  <si>
    <t>12/01/2015:FORMATO DE GLADYS ADARIANA GARZON POR VALOR DE $ 650.000.000
18/01/2016:FORMATO D EGLADYS ADRIANA POR VALOR DE $ 7.052.897.729
22/01/2016:FORMATO DE GLADYS ADRIANA POR VALOR DE $ 715.666.400</t>
  </si>
  <si>
    <t>22/01/2016: FORMATO DE NOHEMY GONZALEZ POR VALOR DE $ 1.498.192.276</t>
  </si>
  <si>
    <t>OBERVACIONES</t>
  </si>
  <si>
    <t>Revisar cuántos docentes de transición hay y cuántos se formaron para ver si se mantiene la meta o no</t>
  </si>
  <si>
    <t>La meta está desfinanciada. Se requiere de gestión y del proyecto de regalías por $2.900 millones que está en ajuste del OCAD
Determinar si es prioritario la atención integral de la primera infancia o garantizar recursos para asumir las nuevas competencias de las SE</t>
  </si>
  <si>
    <t>Tener en cuenta en la conversación con alcaldes para saber si se comprometen con el apoyo a la Jornada Complementaria</t>
  </si>
  <si>
    <t>incluir una actividad para apoyo a la formulación, socialización y concertación del PAM 2016-2019 $70 millones</t>
  </si>
  <si>
    <t>Observatorio de redes</t>
  </si>
  <si>
    <t>Total Calidad Educativa</t>
  </si>
  <si>
    <t>Total Cobertura Educativa</t>
  </si>
  <si>
    <t>Total Despacho</t>
  </si>
  <si>
    <t>Total Dirección Administrativa y Financiera</t>
  </si>
  <si>
    <t>Total Educación Superior</t>
  </si>
  <si>
    <t>Total Medios y Nuevas Tecnologías</t>
  </si>
  <si>
    <t>Total Personal Docente</t>
  </si>
  <si>
    <t>Total Observatorio de redes</t>
  </si>
  <si>
    <t>Esta meta está desfinanciada, a la espera de la formulación y presentación de un proyecto de regalías por $20.000 millones. Están pendientes $10.000 más para poder dar alimentación escolar por 184 días</t>
  </si>
  <si>
    <t>El costo del transporte escolar para el 2016 es de $17.000 millones, aproximado, pendiente por financiar por regalías</t>
  </si>
  <si>
    <t>Fortalecer con recursos esta meta</t>
  </si>
  <si>
    <t>RECURSOS 2016</t>
  </si>
  <si>
    <t>DIRECCIÓN</t>
  </si>
  <si>
    <t>fortalecer y acompañar a los docentes y directivos docentes de las IED para la formulación, socialización y concertación del PAM 2016-2019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</si>
</sst>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_ * #,##0.00_ ;_ * \-#,##0.00_ ;_ * &quot;-&quot;??_ ;_ @_ "/>
    <numFmt numFmtId="170" formatCode="_ * #,##0_ ;_ * \-#,##0_ ;_ * &quot;-&quot;??_ ;_ @_ "/>
    <numFmt numFmtId="171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1" fillId="0" borderId="0"/>
    <xf numFmtId="0" fontId="1" fillId="0" borderId="0"/>
  </cellStyleXfs>
  <cellXfs count="14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 wrapText="1"/>
    </xf>
    <xf numFmtId="167" fontId="3" fillId="0" borderId="0" xfId="1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8" fontId="0" fillId="0" borderId="0" xfId="2" applyNumberFormat="1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14" fillId="3" borderId="1" xfId="20" applyFont="1" applyFill="1" applyBorder="1" applyAlignment="1">
      <alignment horizontal="center" vertical="center" wrapText="1"/>
    </xf>
    <xf numFmtId="167" fontId="14" fillId="3" borderId="1" xfId="21" applyNumberFormat="1" applyFont="1" applyFill="1" applyBorder="1" applyAlignment="1">
      <alignment vertical="center"/>
    </xf>
    <xf numFmtId="167" fontId="11" fillId="2" borderId="0" xfId="0" applyNumberFormat="1" applyFont="1" applyFill="1"/>
    <xf numFmtId="0" fontId="14" fillId="4" borderId="1" xfId="20" applyFont="1" applyFill="1" applyBorder="1" applyAlignment="1">
      <alignment horizontal="center" vertical="center" wrapText="1"/>
    </xf>
    <xf numFmtId="0" fontId="13" fillId="5" borderId="1" xfId="20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 wrapText="1"/>
    </xf>
    <xf numFmtId="0" fontId="12" fillId="5" borderId="5" xfId="2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7" fontId="3" fillId="0" borderId="1" xfId="1" applyNumberFormat="1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0" fontId="5" fillId="0" borderId="1" xfId="15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3" fontId="5" fillId="0" borderId="1" xfId="15" applyNumberFormat="1" applyFont="1" applyFill="1" applyBorder="1" applyAlignment="1">
      <alignment horizontal="center" vertical="center" wrapText="1"/>
    </xf>
    <xf numFmtId="170" fontId="5" fillId="0" borderId="6" xfId="15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/>
    </xf>
    <xf numFmtId="0" fontId="9" fillId="0" borderId="1" xfId="15" applyNumberFormat="1" applyFont="1" applyFill="1" applyBorder="1" applyAlignment="1">
      <alignment horizontal="center" vertical="center" wrapText="1"/>
    </xf>
    <xf numFmtId="1" fontId="5" fillId="0" borderId="1" xfId="15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1" fontId="9" fillId="0" borderId="1" xfId="14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14" fillId="8" borderId="1" xfId="20" applyFont="1" applyFill="1" applyBorder="1" applyAlignment="1">
      <alignment horizontal="center" vertical="center" wrapText="1"/>
    </xf>
    <xf numFmtId="167" fontId="14" fillId="8" borderId="1" xfId="21" applyNumberFormat="1" applyFont="1" applyFill="1" applyBorder="1" applyAlignment="1">
      <alignment vertical="center"/>
    </xf>
    <xf numFmtId="0" fontId="0" fillId="8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8" borderId="1" xfId="0" applyFont="1" applyFill="1" applyBorder="1" applyAlignment="1">
      <alignment horizontal="center" vertical="center" wrapText="1"/>
    </xf>
    <xf numFmtId="167" fontId="0" fillId="8" borderId="0" xfId="0" applyNumberFormat="1" applyFont="1" applyFill="1"/>
    <xf numFmtId="0" fontId="0" fillId="8" borderId="1" xfId="0" applyFont="1" applyFill="1" applyBorder="1" applyAlignment="1">
      <alignment vertical="center" wrapText="1"/>
    </xf>
    <xf numFmtId="167" fontId="0" fillId="8" borderId="0" xfId="1" applyNumberFormat="1" applyFont="1" applyFill="1" applyAlignment="1">
      <alignment horizontal="center" vertical="center"/>
    </xf>
    <xf numFmtId="0" fontId="0" fillId="8" borderId="0" xfId="0" applyFont="1" applyFill="1" applyAlignment="1">
      <alignment vertical="center"/>
    </xf>
    <xf numFmtId="168" fontId="0" fillId="0" borderId="0" xfId="0" applyNumberFormat="1"/>
    <xf numFmtId="168" fontId="0" fillId="0" borderId="0" xfId="0" pivotButton="1" applyNumberFormat="1"/>
    <xf numFmtId="168" fontId="0" fillId="6" borderId="0" xfId="0" applyNumberFormat="1" applyFill="1"/>
    <xf numFmtId="167" fontId="0" fillId="0" borderId="0" xfId="0" applyNumberFormat="1"/>
    <xf numFmtId="0" fontId="0" fillId="8" borderId="0" xfId="0" applyFill="1"/>
    <xf numFmtId="171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168" fontId="0" fillId="0" borderId="0" xfId="0" applyNumberFormat="1" applyFill="1"/>
    <xf numFmtId="0" fontId="0" fillId="0" borderId="0" xfId="0" applyFill="1"/>
    <xf numFmtId="166" fontId="3" fillId="0" borderId="0" xfId="1" applyFont="1" applyFill="1" applyAlignment="1">
      <alignment horizontal="center" vertical="center"/>
    </xf>
    <xf numFmtId="166" fontId="3" fillId="0" borderId="0" xfId="1" applyNumberFormat="1" applyFont="1" applyFill="1" applyAlignment="1">
      <alignment horizontal="center" vertical="center"/>
    </xf>
    <xf numFmtId="166" fontId="3" fillId="0" borderId="1" xfId="1" applyFont="1" applyFill="1" applyBorder="1" applyAlignment="1">
      <alignment horizontal="center" vertical="center" wrapText="1"/>
    </xf>
    <xf numFmtId="0" fontId="14" fillId="7" borderId="1" xfId="20" applyFont="1" applyFill="1" applyBorder="1" applyAlignment="1">
      <alignment horizontal="center" vertical="center" wrapText="1"/>
    </xf>
    <xf numFmtId="167" fontId="14" fillId="7" borderId="1" xfId="21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167" fontId="14" fillId="0" borderId="0" xfId="21" applyNumberFormat="1" applyFont="1" applyFill="1" applyBorder="1" applyAlignment="1">
      <alignment vertical="center"/>
    </xf>
    <xf numFmtId="0" fontId="0" fillId="7" borderId="0" xfId="0" applyFill="1" applyAlignment="1">
      <alignment horizontal="left"/>
    </xf>
    <xf numFmtId="168" fontId="0" fillId="7" borderId="0" xfId="0" applyNumberFormat="1" applyFill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Alignment="1">
      <alignment horizontal="center" vertical="center"/>
    </xf>
    <xf numFmtId="0" fontId="3" fillId="0" borderId="1" xfId="2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0" fontId="5" fillId="0" borderId="2" xfId="1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7" fontId="5" fillId="0" borderId="1" xfId="2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0" fontId="5" fillId="0" borderId="1" xfId="3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166" fontId="2" fillId="11" borderId="2" xfId="1" applyFont="1" applyFill="1" applyBorder="1" applyAlignment="1">
      <alignment horizontal="center" vertical="center" wrapText="1"/>
    </xf>
    <xf numFmtId="167" fontId="2" fillId="9" borderId="2" xfId="1" applyNumberFormat="1" applyFont="1" applyFill="1" applyBorder="1" applyAlignment="1">
      <alignment horizontal="center" vertical="center" wrapText="1"/>
    </xf>
    <xf numFmtId="167" fontId="21" fillId="9" borderId="1" xfId="1" applyNumberFormat="1" applyFont="1" applyFill="1" applyBorder="1" applyAlignment="1">
      <alignment horizontal="center" vertical="center" wrapText="1"/>
    </xf>
    <xf numFmtId="0" fontId="21" fillId="9" borderId="1" xfId="1" applyNumberFormat="1" applyFont="1" applyFill="1" applyBorder="1" applyAlignment="1">
      <alignment horizontal="center" vertical="center" wrapText="1"/>
    </xf>
    <xf numFmtId="167" fontId="2" fillId="9" borderId="1" xfId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 wrapText="1"/>
    </xf>
    <xf numFmtId="166" fontId="21" fillId="0" borderId="0" xfId="1" applyFont="1" applyFill="1" applyBorder="1" applyAlignment="1">
      <alignment horizontal="center" vertical="center" wrapText="1"/>
    </xf>
    <xf numFmtId="167" fontId="21" fillId="0" borderId="0" xfId="1" applyNumberFormat="1" applyFont="1" applyFill="1" applyAlignment="1">
      <alignment horizontal="center" vertical="center"/>
    </xf>
    <xf numFmtId="167" fontId="21" fillId="0" borderId="1" xfId="1" applyNumberFormat="1" applyFont="1" applyFill="1" applyBorder="1" applyAlignment="1">
      <alignment horizontal="center" vertical="center" wrapText="1"/>
    </xf>
    <xf numFmtId="167" fontId="5" fillId="12" borderId="1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2" xfId="15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0" fontId="5" fillId="0" borderId="0" xfId="15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4" applyNumberFormat="1" applyFont="1" applyFill="1" applyBorder="1" applyAlignment="1">
      <alignment horizontal="center" vertical="center" wrapText="1"/>
    </xf>
    <xf numFmtId="171" fontId="9" fillId="8" borderId="1" xfId="14" applyNumberFormat="1" applyFont="1" applyFill="1" applyBorder="1" applyAlignment="1">
      <alignment horizontal="center" vertical="center" wrapText="1"/>
    </xf>
    <xf numFmtId="3" fontId="3" fillId="8" borderId="1" xfId="1" applyNumberFormat="1" applyFont="1" applyFill="1" applyBorder="1" applyAlignment="1">
      <alignment horizontal="center" vertical="center" wrapText="1"/>
    </xf>
    <xf numFmtId="166" fontId="3" fillId="8" borderId="1" xfId="1" applyFont="1" applyFill="1" applyBorder="1" applyAlignment="1">
      <alignment horizontal="center" vertical="center" wrapText="1"/>
    </xf>
    <xf numFmtId="167" fontId="5" fillId="8" borderId="1" xfId="1" applyNumberFormat="1" applyFont="1" applyFill="1" applyBorder="1" applyAlignment="1">
      <alignment horizontal="center" vertical="center" wrapText="1"/>
    </xf>
    <xf numFmtId="167" fontId="3" fillId="8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4">
    <cellStyle name="Estilo 1" xfId="13"/>
    <cellStyle name="Millares" xfId="1" builtinId="3"/>
    <cellStyle name="Millares 10" xfId="21"/>
    <cellStyle name="Millares 2" xfId="5"/>
    <cellStyle name="Millares 2 2" xfId="6"/>
    <cellStyle name="Millares 2 2 2" xfId="9"/>
    <cellStyle name="Millares 2 3" xfId="8"/>
    <cellStyle name="Millares 2 5" xfId="15"/>
    <cellStyle name="Millares 3" xfId="7"/>
    <cellStyle name="Millares 3 2" xfId="16"/>
    <cellStyle name="Millares 4" xfId="11"/>
    <cellStyle name="Millares 5" xfId="14"/>
    <cellStyle name="Moneda" xfId="2" builtinId="4"/>
    <cellStyle name="Moneda 2" xfId="10"/>
    <cellStyle name="Normal" xfId="0" builtinId="0"/>
    <cellStyle name="Normal 10" xfId="20"/>
    <cellStyle name="Normal 2" xfId="4"/>
    <cellStyle name="Normal 2 2" xfId="17"/>
    <cellStyle name="Normal 2 2 2" xfId="18"/>
    <cellStyle name="Normal 5" xfId="22"/>
    <cellStyle name="Normal 6" xfId="23"/>
    <cellStyle name="Normal 7" xfId="12"/>
    <cellStyle name="Porcentaje" xfId="3" builtinId="5"/>
    <cellStyle name="Porcentual 2 2" xfId="19"/>
  </cellStyles>
  <dxfs count="33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8" formatCode="_(&quot;$&quot;\ * #,##0_);_(&quot;$&quot;\ * \(#,##0\);_(&quot;$&quot;\ * &quot;-&quot;??_);_(@_)"/>
    </dxf>
    <dxf>
      <numFmt numFmtId="168" formatCode="_(&quot;$&quot;\ * #,##0_);_(&quot;$&quot;\ * \(#,##0\);_(&quot;$&quot;\ * &quot;-&quot;??_);_(@_)"/>
    </dxf>
    <dxf>
      <fill>
        <patternFill patternType="solid">
          <bgColor rgb="FF00B050"/>
        </patternFill>
      </fill>
    </dxf>
    <dxf>
      <font>
        <b/>
      </font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8" formatCode="_(&quot;$&quot;\ * #,##0_);_(&quot;$&quot;\ * \(#,##0\);_(&quot;$&quot;\ * &quot;-&quot;??_);_(@_)"/>
    </dxf>
    <dxf>
      <numFmt numFmtId="168" formatCode="_(&quot;$&quot;\ * #,##0_);_(&quot;$&quot;\ * \(#,##0\);_(&quot;$&quot;\ * &quot;-&quot;??_);_(@_)"/>
    </dxf>
    <dxf>
      <numFmt numFmtId="168" formatCode="_(&quot;$&quot;\ * #,##0_);_(&quot;$&quot;\ * \(#,##0\);_(&quot;$&quot;\ * &quot;-&quot;??_);_(@_)"/>
    </dxf>
    <dxf>
      <numFmt numFmtId="168" formatCode="_(&quot;$&quot;\ * #,##0_);_(&quot;$&quot;\ * \(#,##0\);_(&quot;$&quot;\ * &quot;-&quot;??_);_(@_)"/>
    </dxf>
    <dxf>
      <numFmt numFmtId="168" formatCode="_(&quot;$&quot;\ * #,##0_);_(&quot;$&quot;\ * \(#,##0\);_(&quot;$&quot;\ 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66FF"/>
      <color rgb="FFCC99FF"/>
      <color rgb="FF00CC66"/>
      <color rgb="FFFFFF66"/>
      <color rgb="FFFFFFCC"/>
      <color rgb="FFFFFFFF"/>
      <color rgb="FF00FF00"/>
      <color rgb="FF3366FF"/>
      <color rgb="FFFFFF00"/>
      <color rgb="FFC5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ango" refreshedDate="42395.376349768521" createdVersion="4" refreshedVersion="5" minRefreshableVersion="3" recordCount="54">
  <cacheSource type="worksheet">
    <worksheetSource ref="A2:K56" sheet="POAI 2016"/>
  </cacheSource>
  <cacheFields count="11">
    <cacheField name="ESTRUCTURA/_x000a_NIVEL" numFmtId="0">
      <sharedItems/>
    </cacheField>
    <cacheField name="META" numFmtId="0">
      <sharedItems containsSemiMixedTypes="0" containsString="0" containsNumber="1" containsInteger="1" minValue="18" maxValue="575" count="33">
        <n v="18"/>
        <n v="43"/>
        <n v="45"/>
        <n v="46"/>
        <n v="47"/>
        <n v="48"/>
        <n v="49"/>
        <n v="50"/>
        <n v="51"/>
        <n v="60"/>
        <n v="61"/>
        <n v="62"/>
        <n v="63"/>
        <n v="64"/>
        <n v="84"/>
        <n v="85"/>
        <n v="86"/>
        <n v="87"/>
        <n v="88"/>
        <n v="89"/>
        <n v="90"/>
        <n v="91"/>
        <n v="93"/>
        <n v="94"/>
        <n v="95"/>
        <n v="104"/>
        <n v="105"/>
        <n v="124"/>
        <n v="163"/>
        <n v="183"/>
        <n v="192"/>
        <n v="294"/>
        <n v="575"/>
      </sharedItems>
    </cacheField>
    <cacheField name="CÓDIGO PLAN/_x000a_SPC-PRODUCTO" numFmtId="0">
      <sharedItems/>
    </cacheField>
    <cacheField name="PRODUCTO" numFmtId="0">
      <sharedItems/>
    </cacheField>
    <cacheField name="FUT" numFmtId="0">
      <sharedItems/>
    </cacheField>
    <cacheField name="DESCRIPCIÓN_x000a_ FUT" numFmtId="0">
      <sharedItems/>
    </cacheField>
    <cacheField name="FONDO" numFmtId="0">
      <sharedItems/>
    </cacheField>
    <cacheField name="DESCRIPCIÓN FONDO" numFmtId="0">
      <sharedItems count="4">
        <s v="RECURSO ORDINARIO"/>
        <s v="REC.SIS.GENE-PARTIC."/>
        <s v="EXC SGP EDU CON SF"/>
        <s v="REND. FINANC.SGP.FEC"/>
      </sharedItems>
    </cacheField>
    <cacheField name="AUTORIZACIÓN LEGAL" numFmtId="0">
      <sharedItems/>
    </cacheField>
    <cacheField name="PRESUPUESTO VIGENCIA" numFmtId="167">
      <sharedItems containsSemiMixedTypes="0" containsString="0" containsNumber="1" containsInteger="1" minValue="10000000" maxValue="421513878413"/>
    </cacheField>
    <cacheField name="DIR RESPONSAB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ango" refreshedDate="42395.377015625003" createdVersion="5" refreshedVersion="5" minRefreshableVersion="3" recordCount="230">
  <cacheSource type="worksheet">
    <worksheetSource ref="A2:AA233" sheet="SEC_2016"/>
  </cacheSource>
  <cacheFields count="27">
    <cacheField name="# Meta en PD" numFmtId="0">
      <sharedItems containsSemiMixedTypes="0" containsString="0" containsNumber="1" containsInteger="1" minValue="18" maxValue="575" count="42">
        <n v="18"/>
        <n v="19"/>
        <n v="43"/>
        <n v="45"/>
        <n v="46"/>
        <n v="47"/>
        <n v="48"/>
        <n v="49"/>
        <n v="50"/>
        <n v="51"/>
        <n v="60"/>
        <n v="61"/>
        <n v="62"/>
        <n v="63"/>
        <n v="64"/>
        <n v="84"/>
        <n v="85"/>
        <n v="86"/>
        <n v="87"/>
        <n v="88"/>
        <n v="89"/>
        <n v="90"/>
        <n v="91"/>
        <n v="92"/>
        <n v="93"/>
        <n v="94"/>
        <n v="95"/>
        <n v="104"/>
        <n v="105"/>
        <n v="106"/>
        <n v="121"/>
        <n v="122"/>
        <n v="123"/>
        <n v="124"/>
        <n v="163"/>
        <n v="183"/>
        <n v="192"/>
        <n v="235"/>
        <n v="294"/>
        <n v="295"/>
        <n v="521"/>
        <n v="575"/>
      </sharedItems>
    </cacheField>
    <cacheField name="Cod Actividad" numFmtId="0">
      <sharedItems containsSemiMixedTypes="0" containsString="0" containsNumber="1" containsInteger="1" minValue="101" maxValue="706"/>
    </cacheField>
    <cacheField name="PROGRAMA" numFmtId="0">
      <sharedItems/>
    </cacheField>
    <cacheField name="SUBPROGRAMA" numFmtId="0">
      <sharedItems/>
    </cacheField>
    <cacheField name="PROYECTO" numFmtId="0">
      <sharedItems longText="1"/>
    </cacheField>
    <cacheField name="SPC" numFmtId="0">
      <sharedItems containsSemiMixedTypes="0" containsString="0" containsNumber="1" containsInteger="1" minValue="296118" maxValue="29612906"/>
    </cacheField>
    <cacheField name="PRODUCTO" numFmtId="0">
      <sharedItems count="68">
        <s v="Cupos para la atención en educación inicial garantizados a niños y niñas menores de 5 años"/>
        <s v="AGENTES EDUCATIVOS FORMADOS EN LOS PROCESOS PEDAGÓGICOS DE LA PRIMERA INFANCIA"/>
        <s v="Niñas y niños permanecen en el sistema educativo oficial mediante el suministro de complementos nutricionales"/>
        <s v="JORNADA COMPLEMENTARIA IMPLEMENTADA"/>
        <s v="Niñas y niños permanencen en el sistema educativo mediante el subsidio al transporte escolar"/>
        <s v="APOYO LOGISTICO - SEGUIMIENTO DE INTERVENTORIA  "/>
        <s v="FORMACIÓN Y ACTUALIZACIÓN PERMANENTE A DOCENTES Y DIRECTIVOS  DOCENTES "/>
        <s v="REALIZACIÓN DE FOROS"/>
        <s v="PROFESIONALIZACIÓN  A DOCENTES Y DIRECTIVOS DOCENTES."/>
        <s v="APOYO, SEGUIMIENTO Y EVALUACIÓN "/>
        <s v="DOTACIÓN DE CANASTAS EDUCATIVAS PARA LA IMPLEMENTACIÓN DE LOS MODELOS Y LA INCLUSIÓN"/>
        <s v="FORMACION Y ACTUALIZACION DE DOCENTES, DIRECTIVOS DOCENTES Y ADMINISTRATIVOS EN PROCESOS DE INCLUSION Y METODOLOGIAS FLEXIBRES"/>
        <s v="ACOMPAÑAMIENTO  A LAS IE Y LA COMUNIDAD EDUATIVA HACIA LA INCLUSIÓN"/>
        <s v="PROYECTO EDUCATIVO INSTITUCIONAL PEI"/>
        <s v="PLAN DE MEJORAMIENTO INSTITUCIONAL - PMI"/>
        <s v="PLAN DE APOYO AL MEJORAMIENTO - PAM"/>
        <s v="FORTALECIMIENTO DE LAS ESCUELAS NORMALES SUPERIORES "/>
        <s v="PLAN DE LECTURA Y ESCRITURA"/>
        <s v="Prestación del servicio de aseo de los establecimientos educativos estatales"/>
        <s v="Pago de servicios públicos de los establecimientos educativos estatales"/>
        <s v="VIGILANCIA ESTABLECIMIENTOS EDUCATIVOS_x000a_SGP (Con situación de fondos)"/>
        <s v="NOMINA  DE EXCEDENTES RECURSO ORDINARIO"/>
        <s v="SALUD OCUPACIONAL_x000a_SGP (Con situación de fondos)"/>
        <s v="NÓMINA  DOCENTES Y ADMINISTRATIVOS_x000a_SGP (Con situación de fondos)"/>
        <s v=" MANTENIMIENTO Y DOTACION  EDUCATIVA"/>
        <s v="APOYO LOGISTICO_x000a_SGP (Con situación de fondos)"/>
        <s v="CUOTA DE ADMINISTRACIÓN_x000a_SGP (Con situación de fondos)"/>
        <s v=" CUOTA DE ADMINISTRACION-PASIVOS EXIGIBLES"/>
        <s v="EFICIENCIA- CONECTIVIDAD_x000a_SGP (Con situación de fondos)"/>
        <s v="NOMINA  DOCENTES Y ADMINISTRATIVOS(SIN SITUACION DE FONDOS)"/>
        <s v="RENDIMIENTOS  FINANCIEROS_x000a_SGP (Con situación de fondos)"/>
        <s v="NECESIDADES EDUCATIVAS ESPECIALES (NEE) "/>
        <s v=" EXCEDENTES A LOS RENDIMIENTOS  FINANCIEROS"/>
        <s v="CALIDAD EDUCATIVA_x000a_SGP (Con situación de fondos)"/>
        <s v="CONTRATACION DE LA PRESTACION DEL SERVICIO EDUCATIVO"/>
        <s v="FUNCIONAMIENTO DE ESTABLECIMIENTOS EDUCATIVOS"/>
        <s v="APORTES PREVISION SOCIAL (Sin situación de fondos)"/>
        <s v="OBSERVATORIO DE REDES"/>
        <s v="Movilizacion y formacion social, institucional y de medios"/>
        <s v="Formación en uso de metologías y tecnologías sociales "/>
        <s v="CENTRO DE INNOVACIÓN EDUCATIVA REGIONAL - CIER "/>
        <s v=" Instituciones educativas oficiales vinculadas para adelantar proyectos con componentes de ciencia y tecnología"/>
        <s v="Formación en emprendimiento implementada alrededor de procesos productivos mejorados en las instituciones educativas oficiales"/>
        <s v="Unidades productivas para formación y transferencia creadas e implementadas en las instituciones educativas oficiales con componentes de CT&amp;i"/>
        <s v="ALIANZAS ESTRATÉGICAS"/>
        <s v="CAPACITACIÓN"/>
        <s v="REGIONALIZACIÓN DE LA EDUCACIÓN"/>
        <s v="DESARROLLO E IMPLEMENTACIÓN DE PROCESOS Y PROGRAMAS"/>
        <s v="APOYO LOGÍSTICO"/>
        <s v="ALIANZAS ESTRATÉGICAS REALIZADAS CON UNIVERSIDADES PARA FORTALECER LAS HABILIDADES EN LENGUAS EXTRANJERAS DE LAS Y LOS DOCENTES"/>
        <s v="FORTALECER LAS HABILIDADES EN LENGUAS EXTRANJERAS A LOS DIRECTIVOS DOCENTES, DOCENTES Y ESTUDIANTES."/>
        <s v="FORTALECER LAS HABILIDADES EN LENGUAS EXTRANJERAS A LOS DIRECTIVOS DOCENTES , DOCENTES Y ESTUDIANTES."/>
        <s v="DESARROLLO DE HABILIDADES Y COMPETENCIAS INDIVIDUALES Y COLECTIVAS EN LA EDUCACIÓN PRIMARIA, BÁSICA Y MEDIA."/>
        <s v="Adolescentes permanecen en el sistema educativo oficial mediante el suministro de complementos nutricionales"/>
        <s v="Adolescentes permanecen en el sistema educativo mediante estrategias como subsidio al transporte escolar   "/>
        <s v="Convenios de colaboración realizados con colegios bilingues "/>
        <s v="SOCIALIZACION Y SENSIBILIZACION"/>
        <s v="PUBLICIDAD,APOYO LOGISTICO"/>
        <s v="FORTALECIMIENTO A GOBIERNOS ESCOLARES"/>
        <s v="Jóvenes alfabetizados y con nivel educativo superior "/>
        <s v="Adultos y adultas alfabetizados y con nivel educativo superior "/>
        <s v="Adultos y adultas mayores alfabetizados y con nivel educativo superior"/>
        <s v="NOMINA PENSIONADOS _x000a_(Sin ituacion de fondos)_x000a_SGP"/>
        <s v="FORTALECIMIENTO A LAS FAMILIAS"/>
        <s v="Estudiantes en situación de desplazamiento atendidos con transporte escolar"/>
        <s v="POBLACIÓN VÍCTIMA DEL CONFLICTO ARMADO EN EDAD ESCOLAR VINCULADA AL SISTEMA EDUCATIVO OFICIAL"/>
        <s v="MODERNIZACION"/>
        <s v="ADQUISICIÓN DE HARDWARE Y SOFTWARE"/>
      </sharedItems>
    </cacheField>
    <cacheField name="TIPO DE META" numFmtId="0">
      <sharedItems containsBlank="1"/>
    </cacheField>
    <cacheField name="DESCRIPCION META" numFmtId="0">
      <sharedItems containsBlank="1" count="44" longText="1">
        <s v="Garantizar, en el cuatrienio 8.000 cupos para la atención en educación inicial a niños y niñas menores de 5 años, priorizando la población en pobreza extrema que lo demande."/>
        <s v="Formar, en el cuatrienio a 1800 agentes educativos en los procesos pedagógicos  de la primera infancia"/>
        <s v="Contribuir, en el cuatrienio con la permanencia de 40.874 niñas y niños en el sistema educativo oficial, mediante el suministro de complementos nutricionales."/>
        <s v="Implementar durante el cuatrienio en 35 municipios la jornada complementaria "/>
        <s v="Lograr, en el cuatrienio,  la permanencia de 34.560 niñas y niños  mediante subsidio al transporte escolar incrementando de 62 a 90 dias la cofinanciación"/>
        <s v="Fortalecer en el cuatrienio al 70% de las y los docentes y directivos docentes en gestión, liderazgo, procesos académicos, investigativos, formativos, pedagógicos, con un enfoque de inclusión."/>
        <s v="Incentivar en el cuatrienio  a 200 docentes y/o personal de apoyo que participen en jornadas complementarias o que presenten proyectos de investigación"/>
        <s v="Mejorar en el cuatrienio el funcionamiento de los modelos flexibles de aprendizaje para primaria  en 76 sedes educativas rurales (escuela nueva y aceleración del aprendizaje)"/>
        <s v="Implementar durante el cuatrienio la educación inclusiva para la infancia en 100 instituciones educativas de los municipios no certificados"/>
        <s v="Acompañar durante el cuatrienio al 100% de las instituciones educativas públicas de los municipios no certificados en la revisión y  reelaboración de sus PEI, articulación con el plan de estudios, manuales de convivencia con enfoque de derechos y sistemas de evaluación, atendiendo las necesidades etnoeducativas de las instituciones que lo requieran"/>
        <s v="Garantizar mejores AMBIENTEs en el 100% de las instituciones educativas de los municipios no certificados a través de la prestación del servicio de aseo"/>
        <s v="Garantizar mejores AMBIENTEs en el 100% de las instituciones educativas de los municipios no certificados a través de la prestación de los servicios públicos de energía y acueducto"/>
        <s v="Apoyar anualmente el servicio de vigilancia en cualquiera de sus modalidades en el 52% de las  instituciones educativas de los municipios no certificados"/>
        <s v="Garantizar que el 100% de las plantas de docentes de las instituciones educativas de los municipios no certificados estén completas al inicio de cada año lectivo"/>
        <s v="Garantizar el Pago del 100% de los aportes de previsión social de los docentes"/>
        <s v="Mejorar en el cuatrienio el funcionamiento del 25% de los modelos flexibles de aprendizaje para adolescentes en las zonas rurales (postprimaria, telesecundaria, media rural y escuela y café)"/>
        <s v="Crear en el cuatrienio el observatorio Pedagógico de Redes Sociales Educativas del departamento"/>
        <s v="Formar en el cuatrienio a 3.000 docentes en programas de incorporación de las TIC en los procesos pedagógicos"/>
        <s v="Vincular Instituciones educativas oficiales para adelantar 350 proyectos con componentes de Ciencia y  Tecnología en el cuatrienio"/>
        <s v="Implementar, durante el cuatrienio, en 80 instituciones educativas oficiales la formación en emprendimiento alrededor de procesos productivos mejorados y con estos apoyar la formación en competencias para la generación de empresa."/>
        <s v="Crear e implementar durante el cuatrienio en 15 instituciones educativas oficiales nuevas unidades productivas  para formación y transferencia, con componentes de investigación en CT&amp;I,  orientadas a solucionar problemáticas identificadas en cadenas productivas priorizadas por provincia."/>
        <s v="Articular en el cuatrienio 55 instituciones educativas con instituciones de educación superior que brinden educación técnica, tecnológica, profesional y para el trabajo y el desarrollo humano, a estudiantes de los grados 10° y 11° en jornada complementaria y/o los sábados"/>
        <m/>
        <s v="Implementar la educación inclusiva para la adolescencia en 72 instituciones educativas de los municipios no certificados durante el cuatrienio"/>
        <s v="Realizar en el cuatrienio 2 alianzas estratégicas con entidades educativas especializadas en formación en el idioma inglés para fortalecer las  habilidades en lenguas extranjeras de las y los docentes."/>
        <s v="Apoyar anualmente  al 100% de las y los estudiantes de grado 11 de las Instituciones educativas ubicadas por debajo del nivel medio en las pruebas SABER, con programas de preparación para las pruebas SABER PRO."/>
        <s v="Contribuir en el cuatrienio con la permanencia de 57.000 adolescentes  en el sistema educativo oficial, mediante el suministro de complementos nutricionales."/>
        <s v="Lograr en el cuatrienio la permanencia de 221.817 adolescentes mediante estrategias como subsidio al transporte escolar, pasando de 62 a 90 días y alojamiento, entre otros."/>
        <s v="Realizar durante el cuatrienio  5 convenios de colaboración con  colegios bilingües ubicados en el Departamento. "/>
        <s v="Desarrollar una campaña en el cuatrienio para fomentar que las y los adolescentes continuen en el sistema educativo despues del grado 9°"/>
        <s v="Lograr la participación activa de las y los adolescentes en los gobiernos escolares del  100% de las instituciones educativas cada año"/>
        <s v="Incrementar el nivel educativo otorgando subsidios para vincular en el cuatrienio a 3.000 estudiantes cundinamarqueses que sean aceptados en las instituciones de educación superior, priorizando la población en extrema pobreza que lo demande"/>
        <s v="Fortalecer durante el cuatrienio 4 CERES para que ofrezcan nuevos programas de formación en función del desarrollo potencial, personal, productivo y competitivo de los territorios."/>
        <s v="Crear durante el cuatrienio cuatro (4) CERES  que ofrezcan programas de formación en función del desarrollo potencial, , personal, productivo y competitivo de los territorios."/>
        <s v="Alfabetizar y elevar el nivel educativo a 3.723 jóvenes, durante el cuatrienio, con prioridad en la población en condición de extrema pobreza. "/>
        <s v="Alfabetizar y elevar el nivel educativo a  6.206 adultos y adultas, durante el cuatrienio, con prioridad en la población en extrema pobreza."/>
        <s v="Alfabetizar y elevar el nivel educativo a  3.817 adultos y adultas mayores, durante el cuatrienio, con prioridad en la población en condición de extrema pobreza. "/>
        <s v="Garantizar anualmente el pago del 100%  de la nómina de pensionados y sustitutos del magisterio del departamento de cundinamarca"/>
        <s v="Formar en el cuatrienio a 120 orientadores y orientadoras, para vincular a 5.000 familias en las que los padres sean sujetos activos del proceso formativo y educativo de sus hijos e hijas."/>
        <s v="Atender durante el cuatrienio 3.000 estudiantes en situación de desplazamiento del sector oficial con subsidio de transporte escolar."/>
        <s v="Vincular al 100% de la población en situación de desplazamiento en edad escolar de Cundinamarca que demande el servicio educativo."/>
        <s v="Durante el cuatrienio certificar ante el ministerio de Educación Nacional 5 procesos de la Secretaria de Educación Departamental (gestión de calidad, calidad educativa, cobertura, talento humano y atención al ciudadano"/>
        <s v="Asignar anualmente computadores a 13.000 niños y niñas de sexto grado de las instituciones educativas del Departamento como mecanismo para mejorar la calidad educativa durante el periodo de gobierno "/>
        <s v="Garantizar que el 100% de las plantas de docentes de las instituciones educativas de los municipios no certificados, estén completas al inicio de cada año lectivo" u="1"/>
      </sharedItems>
    </cacheField>
    <cacheField name="RESPONSABLE DE LA META" numFmtId="0">
      <sharedItems containsBlank="1" count="10">
        <s v="Calidad Educativa"/>
        <s v="Cobertura Educativa"/>
        <s v="Dirección Administrativa y Financiera"/>
        <s v="Personal Docente"/>
        <s v="Despacho"/>
        <s v="Medios y Nuevas Tecnologías"/>
        <s v="Secretaría General"/>
        <s v="Observatorio de redes"/>
        <s v="Educación Superior"/>
        <m/>
      </sharedItems>
    </cacheField>
    <cacheField name="AVANCE PROGRAMADO 2016" numFmtId="0">
      <sharedItems containsString="0" containsBlank="1" containsNumber="1" minValue="1.4500000000000001E-2" maxValue="53339"/>
    </cacheField>
    <cacheField name="COOPERANTES INTERNOS" numFmtId="0">
      <sharedItems containsBlank="1"/>
    </cacheField>
    <cacheField name="COOPERANTES EXTERNOS" numFmtId="0">
      <sharedItems containsBlank="1"/>
    </cacheField>
    <cacheField name="ACTIVIDADES" numFmtId="0">
      <sharedItems longText="1"/>
    </cacheField>
    <cacheField name="UNIDAD DE MEDIDA DE LA ACTIVIDAD" numFmtId="0">
      <sharedItems containsBlank="1"/>
    </cacheField>
    <cacheField name="CANTIDAD (en presupuesto del proyecto)" numFmtId="0">
      <sharedItems containsString="0" containsBlank="1" containsNumber="1" minValue="1" maxValue="124424"/>
    </cacheField>
    <cacheField name="VALOR UNITARIO (en presupuesto del proyecto)" numFmtId="3">
      <sharedItems containsString="0" containsBlank="1" containsNumber="1" minValue="0" maxValue="150000000000"/>
    </cacheField>
    <cacheField name="VALOR TOTAL  (en presupuesto del proyecto)" numFmtId="3">
      <sharedItems containsSemiMixedTypes="0" containsString="0" containsNumber="1" minValue="0" maxValue="415418921015.60547"/>
    </cacheField>
    <cacheField name="AJUSTE VALOR UNITARIO" numFmtId="0">
      <sharedItems containsMixedTypes="1" containsNumber="1" minValue="0" maxValue="30000000000"/>
    </cacheField>
    <cacheField name="RECURSOS APROPIADOS  2016" numFmtId="0">
      <sharedItems containsSemiMixedTypes="0" containsString="0" containsNumber="1" minValue="0" maxValue="347098417777.65259"/>
    </cacheField>
    <cacheField name="Vo. Bo. Concepto SIN VIGENCIA FUTURA" numFmtId="0">
      <sharedItems containsString="0" containsBlank="1" containsNumber="1" containsInteger="1" minValue="5242872" maxValue="44251262000"/>
    </cacheField>
    <cacheField name="COMENTARIOS" numFmtId="0">
      <sharedItems containsBlank="1"/>
    </cacheField>
    <cacheField name="SALDO RECURSOS " numFmtId="167">
      <sharedItems containsSemiMixedTypes="0" containsString="0" containsNumber="1" minValue="-9999.4000000003725" maxValue="321884417777.65259"/>
    </cacheField>
    <cacheField name="FECHA INICIO" numFmtId="0">
      <sharedItems containsDate="1" containsBlank="1" containsMixedTypes="1" minDate="2015-02-01T00:00:00" maxDate="2016-04-02T00:00:00"/>
    </cacheField>
    <cacheField name="FECHA FINAL" numFmtId="0">
      <sharedItems containsDate="1" containsBlank="1" containsMixedTypes="1" minDate="2015-06-30T00:00:00" maxDate="2017-01-01T00:00:00"/>
    </cacheField>
    <cacheField name="FUENTE DE FINANCIACIÓN" numFmtId="0">
      <sharedItems containsBlank="1"/>
    </cacheField>
    <cacheField name="RESPONSABLE  DE LA ACTIVIDA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s v="Producto"/>
    <x v="0"/>
    <s v="P&gt;296122/01"/>
    <s v="CUPOS PARA LA ATENCION EN EDUCACION INICIAL GARANTIZADOS A NINOS Y NINAS MENORES DE 5 ANOS"/>
    <s v="A.1.7.2"/>
    <s v="APLIC PROYECT EDUCATIV TR"/>
    <s v="1-0100"/>
    <x v="0"/>
    <s v="ORDENANZA 128/12"/>
    <n v="250000000"/>
    <s v="CALIDAD EDUCATIVA"/>
  </r>
  <r>
    <s v="Producto"/>
    <x v="1"/>
    <s v="P&gt;296129/06"/>
    <s v="NINAS Y NINOS PERMANECEN EN EL SISTEMA EDUCATIVO OFICIAL MEDIANTE EL SUMINISTRO DE COMPLEMENTOS NUTRICIONALES"/>
    <s v="A.1.2.10.2"/>
    <s v="CONTRA CON TERCER PARA LA"/>
    <s v="1-0100"/>
    <x v="0"/>
    <s v="ORDENANZA 128/12"/>
    <n v="650000000"/>
    <s v="COBERTURA EDUCATIVA"/>
  </r>
  <r>
    <s v="Producto"/>
    <x v="2"/>
    <s v="P&gt;296121/01"/>
    <s v="JORNADA COMPLEMENTARIA IMPLEMENTADA"/>
    <s v="A.1.7.2"/>
    <s v="APLIC PROYECT EDUCATIV TR"/>
    <s v="1-0100"/>
    <x v="0"/>
    <s v="ORDENANZA 128/12"/>
    <n v="80000000"/>
    <s v="CALIDAD EDUCATIVA"/>
  </r>
  <r>
    <s v="Producto"/>
    <x v="3"/>
    <s v="P&gt;296129/03"/>
    <s v="APOYO LOGISTICO - SEGUIMIENTO DE INTERVENTORIA"/>
    <s v="A.1.2.7"/>
    <s v="TRANSPORTE ESCOLAR"/>
    <s v="1-0100"/>
    <x v="0"/>
    <s v="ORDENANZA 128/12"/>
    <n v="50000000"/>
    <s v="COBERTURA EDUCATIVA"/>
  </r>
  <r>
    <s v="Producto"/>
    <x v="3"/>
    <s v="P&gt;296129/05"/>
    <s v="NINAS Y NINOS PERMANECEN EN EL SISTEMA EDUCATIVO MEDIANTE EL SUBSIDIO AL TRANSPORTE ESCOLAR"/>
    <s v="A.1.2.7"/>
    <s v="TRANSPORTE ESCOLAR"/>
    <s v="1-0100"/>
    <x v="0"/>
    <s v="ORDENANZA 128/12"/>
    <n v="1000000000"/>
    <s v="COBERTURA EDUCATIVA"/>
  </r>
  <r>
    <s v="Producto"/>
    <x v="4"/>
    <s v="P&gt;296124/01"/>
    <s v="FORMACION Y ACTUALIZACION PERMANENTE A DOCENTES Y DIRECTIVOS DOCENTES"/>
    <s v="A.1.5.2"/>
    <s v="FORMACIÓN DE DOCENTES"/>
    <s v="1-0100"/>
    <x v="0"/>
    <s v="ORDENANZA 128/12"/>
    <n v="250000000"/>
    <s v="CALIDAD EDUCATIVA"/>
  </r>
  <r>
    <s v="Producto"/>
    <x v="5"/>
    <s v="P&gt;296124/02"/>
    <s v="PROFESIONALIZACION A DOCENTES Y DIRECTIVOS DOCENTES."/>
    <s v="A.1.5.2"/>
    <s v="FORMACIÓN DE DOCENTES"/>
    <s v="1-0100"/>
    <x v="0"/>
    <s v="ORDENANZA 128/12"/>
    <n v="50000000"/>
    <s v="CALIDAD EDUCATIVA"/>
  </r>
  <r>
    <s v="Producto"/>
    <x v="6"/>
    <s v="P&gt;296125/02"/>
    <s v="APOYO, SEGUIMIENTO Y EVALUACION"/>
    <s v="A.1.7.2"/>
    <s v="APLIC PROYECT EDUCATIV TR"/>
    <s v="1-0100"/>
    <x v="0"/>
    <s v="ORDENANZA 128/12"/>
    <n v="30000000"/>
    <s v="CALIDAD EDUCATIVA"/>
  </r>
  <r>
    <s v="Producto"/>
    <x v="6"/>
    <s v="P&gt;296125/03"/>
    <s v="DOTACION DE CANASTAS EDUCATIVAS PARA LA IMPLEMENTACION DE LOS MODELOS Y LA INCLUSION"/>
    <s v="A.1.7.2"/>
    <s v="APLIC PROYECT EDUCATIV TR"/>
    <s v="1-0100"/>
    <x v="0"/>
    <s v="ORDENANZA 128/12"/>
    <n v="50000000"/>
    <s v="CALIDAD EDUCATIVA"/>
  </r>
  <r>
    <s v="Producto"/>
    <x v="7"/>
    <s v="P&gt;296125/01"/>
    <s v="ACOMPANAMIENTO A LAS IE Y LA COMUNIDAD EDUATIVA HACIA LA INCLUSION"/>
    <s v="A.1.7.2"/>
    <s v="APLIC PROYECT EDUCATIV TR"/>
    <s v="1-0100"/>
    <x v="0"/>
    <s v="ORDENANZA 128/12"/>
    <n v="35000000"/>
    <s v="COBERTURA EDUCATIVA"/>
  </r>
  <r>
    <s v="Producto"/>
    <x v="7"/>
    <s v="P&gt;296125/02"/>
    <s v="APOYO, SEGUIMIENTO Y EVALUACION"/>
    <s v="A.1.7.2"/>
    <s v="APLIC PROYECT EDUCATIV TR"/>
    <s v="1-0100"/>
    <x v="0"/>
    <s v="ORDENANZA 128/12"/>
    <n v="15000000"/>
    <s v="COBERTURA EDUCATIVA"/>
  </r>
  <r>
    <s v="Producto"/>
    <x v="7"/>
    <s v="P&gt;296125/03"/>
    <s v="DOTACION DE CANASTAS EDUCATIVAS PARA LA IMPLEMENTACION DE LOS MODELOS Y LA INCLUSION"/>
    <s v="A.1.7.2"/>
    <s v="APLIC PROYECT EDUCATIV TR"/>
    <s v="1-0100"/>
    <x v="0"/>
    <s v="ORDENANZA 128/12"/>
    <n v="10000000"/>
    <s v="COBERTURA EDUCATIVA"/>
  </r>
  <r>
    <s v="Producto"/>
    <x v="7"/>
    <s v="P&gt;296125/04"/>
    <s v="FORMACION Y ACTUALIZACION DE DOCENTES, DIRECTIVOS DOCENTES Y ADMINISTRATIVOS EN PROCESOS DE INCLUSION Y METODOLOGIAS FLEXIBLES"/>
    <s v="A.1.7.2"/>
    <s v="APLIC PROYECT EDUCATIV TR"/>
    <s v="1-0100"/>
    <x v="0"/>
    <s v="ORDENANZA 128/12"/>
    <n v="25000000"/>
    <s v="COBERTURA EDUCATIVA"/>
  </r>
  <r>
    <s v="Producto"/>
    <x v="8"/>
    <s v="P&gt;296131/01"/>
    <s v="PLAN DE APOYO AL MEJORAMIENTO - PAM"/>
    <s v="A.1.7.2"/>
    <s v="APLIC PROYECT EDUCATIV TR"/>
    <s v="1-0100"/>
    <x v="0"/>
    <s v="ORDENANZA 128/12"/>
    <n v="50000000"/>
    <s v="CALIDAD EDUCATIVA"/>
  </r>
  <r>
    <s v="Producto"/>
    <x v="8"/>
    <s v="P&gt;296131/02"/>
    <s v="PROYECTO EDUCATIVO INSTITUCIONAL - PEI"/>
    <s v="A.1.7.2"/>
    <s v="APLIC PROYECT EDUCATIV TR"/>
    <s v="1-0100"/>
    <x v="0"/>
    <s v="ORDENANZA 128/12"/>
    <n v="126500000"/>
    <s v="CALIDAD EDUCATIVA"/>
  </r>
  <r>
    <s v="Producto"/>
    <x v="9"/>
    <s v="P&gt;296127/13"/>
    <s v="PRESTACION DE SERVICIO DE ASEO DE LOS ESTABLECIMIENTOS EDUCATIVOS ESTATALES"/>
    <s v="A.1.1.6"/>
    <s v="CONTRA ASEO L ESTABLECIMI"/>
    <s v="4-3300"/>
    <x v="1"/>
    <s v="ORDENANZA 128/12"/>
    <n v="8190000000"/>
    <s v="DIRECCIÓN ADMINISTRATIVA Y FINANCIERA"/>
  </r>
  <r>
    <s v="Producto"/>
    <x v="10"/>
    <s v="P&gt;296127/12"/>
    <s v="PAGO DE SERVICIOS PUBLICOS DE LOS ESTABLECIMIENTOS EDUCATIVOS ESTATALES"/>
    <s v="A.1.2.6.1"/>
    <s v="ACUEDUCTO, ALCANTARILLADO"/>
    <s v="4-3300"/>
    <x v="1"/>
    <s v="ORDENANZA 128/12"/>
    <n v="2400000000"/>
    <s v="DIRECCIÓN ADMINISTRATIVA Y FINANCIERA"/>
  </r>
  <r>
    <s v="Producto"/>
    <x v="11"/>
    <s v="P&gt;296127/16"/>
    <s v="VIGILANCIA ESTABLECIMIENTOS EDUCATIVOS"/>
    <s v="A.1.1.7"/>
    <s v="CONTRA VIGILANCIA L ESTAB"/>
    <s v="4-3300"/>
    <x v="1"/>
    <s v="ORDENANZA 128/12"/>
    <n v="8351200000"/>
    <s v="DIRECCIÓN ADMINISTRATIVA Y FINANCIERA"/>
  </r>
  <r>
    <s v="Producto"/>
    <x v="12"/>
    <s v="P&gt;296127/02"/>
    <s v="Apoyo logistico"/>
    <s v="A.1.1.1.1"/>
    <s v="PERSONAL DOCENTE"/>
    <s v="4-3300"/>
    <x v="1"/>
    <s v="ORDENANZA 128/12"/>
    <n v="164500000"/>
    <s v="PERSONAL DOCENTE - DIRECCIÓN ADMINISTRATIVA Y FINANCIERA"/>
  </r>
  <r>
    <s v="Producto"/>
    <x v="12"/>
    <s v="P&gt;296127/03"/>
    <s v="Contratación de la prestación del servicio educativo"/>
    <s v="A.1.1.3"/>
    <s v="CONTR PREST SERV EDUCA"/>
    <s v="4-3300"/>
    <x v="1"/>
    <s v="ORDENANZA 128/12"/>
    <n v="3141675276"/>
    <s v="COBERTURA EDUCATIVA"/>
  </r>
  <r>
    <s v="Producto"/>
    <x v="12"/>
    <s v="P&gt;296127/04"/>
    <s v="Cuota de administración"/>
    <s v="A.1.1.1.3"/>
    <s v="PERSONAL ADMINISTRAT INST"/>
    <s v="4-3300"/>
    <x v="1"/>
    <s v="ORDENANZA 128/12"/>
    <n v="1864900969"/>
    <s v="DIRECCIÓN ADMINISTRATIVA Y FINANCIERA"/>
  </r>
  <r>
    <s v="Producto"/>
    <x v="12"/>
    <s v="P&gt;296127/05"/>
    <s v="Eficiencia- conectividad"/>
    <s v="A.1.4.3"/>
    <s v="CONECTIVIDAD"/>
    <s v="4-3300"/>
    <x v="1"/>
    <s v="ORDENANZA 128/12"/>
    <n v="10978200000"/>
    <s v="MEDIOS Y NUEVAS TECNOLOGÍAS"/>
  </r>
  <r>
    <s v="Producto"/>
    <x v="12"/>
    <s v="P&gt;296127/06"/>
    <s v="Funcionamiento de establecimientos educativos."/>
    <s v="A.1.2.9"/>
    <s v="FUNCIONA BÁSICO L ESTABLE"/>
    <s v="4-3300"/>
    <x v="1"/>
    <s v="ORDENANZA 128/12"/>
    <n v="664683342"/>
    <s v="COBERTURA EDUCATIVA"/>
  </r>
  <r>
    <s v="Producto"/>
    <x v="12"/>
    <s v="P&gt;296127/08"/>
    <s v="Necesidades educativas especiales ( nee)"/>
    <s v="A.1.5.1"/>
    <s v="SERVICIO PERSONAL APOYO"/>
    <s v="4-3300"/>
    <x v="1"/>
    <s v="ORDENANZA 128/12"/>
    <n v="2100000000"/>
    <s v="COBERTURA EDUCATIVA"/>
  </r>
  <r>
    <s v="Producto"/>
    <x v="12"/>
    <s v="P&gt;296127/09"/>
    <s v="Nomina de excedentes"/>
    <s v="A.1.1.1.1"/>
    <s v="PERSONAL DOCENTE"/>
    <s v="1-0100"/>
    <x v="0"/>
    <s v="ORDENANZA 128/12"/>
    <n v="52428726"/>
    <s v="PERSONAL DOCENTE"/>
  </r>
  <r>
    <s v="Producto"/>
    <x v="12"/>
    <s v="P&gt;296127/10"/>
    <s v="Nómina docentes y administrativos"/>
    <s v="A.1.1.1.1"/>
    <s v="PERSONAL DOCENTE"/>
    <s v="4-3300"/>
    <x v="1"/>
    <s v="ORDENANZA 128/12"/>
    <n v="421513878413"/>
    <s v="PERSONAL DOCENTE"/>
  </r>
  <r>
    <s v="Producto"/>
    <x v="12"/>
    <s v="P&gt;296127/10"/>
    <s v="Nómina docentes y administrativos"/>
    <s v="A.1.1.1.1"/>
    <s v="PERSONAL DOCENTE"/>
    <s v="4-3302"/>
    <x v="2"/>
    <s v="ORDENANZA 128/12"/>
    <n v="30000000000"/>
    <s v="PERSONAL DOCENTE"/>
  </r>
  <r>
    <s v="Producto"/>
    <x v="12"/>
    <s v="P&gt;296127/14"/>
    <s v="Rendimientos financieros"/>
    <s v="A.1.2"/>
    <s v="CALIDAD MATRICULA"/>
    <s v="4-3301"/>
    <x v="3"/>
    <s v="ORDENANZA 128/12"/>
    <n v="2400000000"/>
    <s v="CALIDAD EDUCATIVA"/>
  </r>
  <r>
    <s v="Producto"/>
    <x v="12"/>
    <s v="P&gt;296127/15"/>
    <s v="Salud Ocupacional"/>
    <s v="A.1.1.1.1"/>
    <s v="PERSONAL DOCENTE"/>
    <s v="4-3300"/>
    <x v="1"/>
    <s v="ORDENANZA 128/12"/>
    <n v="315000000"/>
    <s v="PERSONAL DOCENTE"/>
  </r>
  <r>
    <s v="Producto"/>
    <x v="13"/>
    <s v="P&gt;296127/01"/>
    <s v="APORTES PREVISION SOCIAL (Sin situacion de fondos)"/>
    <s v="A.1.1.1.1.2"/>
    <s v="PERS DOC - sin situ fondo"/>
    <s v="4-3300"/>
    <x v="1"/>
    <s v="ORDENANZA 128/12"/>
    <n v="76923568000"/>
    <s v="PERSONAL DOCENTE"/>
  </r>
  <r>
    <s v="Producto"/>
    <x v="14"/>
    <s v="P&gt;296125/02"/>
    <s v="APOYO, SEGUIMIENTO Y EVALUACION"/>
    <s v="A.1.7.2"/>
    <s v="APLIC PROYECT EDUCATIV TR"/>
    <s v="1-0100"/>
    <x v="0"/>
    <s v="ORDENANZA 128/12"/>
    <n v="35000000"/>
    <s v="CALIDAD EDUCATIVA"/>
  </r>
  <r>
    <s v="Producto"/>
    <x v="14"/>
    <s v="P&gt;296125/03"/>
    <s v="DOTACION DE CANASTAS EDUCATIVAS PARA LA IMPLEMENTACION DE LOS MODELOS Y LA INCLUSION"/>
    <s v="A.1.7.2"/>
    <s v="APLIC PROYECT EDUCATIV TR"/>
    <s v="1-0100"/>
    <x v="0"/>
    <s v="ORDENANZA 128/12"/>
    <n v="50000000"/>
    <s v="CALIDAD EDUCATIVA"/>
  </r>
  <r>
    <s v="Producto"/>
    <x v="15"/>
    <s v="P&gt;296130/03"/>
    <s v="OBSERVATORIO DE REDES"/>
    <s v="A.1.5.3"/>
    <s v="DOTACIÓN"/>
    <s v="1-0100"/>
    <x v="0"/>
    <s v="ORDENANZA 128/12"/>
    <n v="180000000"/>
    <s v="DIEGO URBANO"/>
  </r>
  <r>
    <s v="Producto"/>
    <x v="16"/>
    <s v="P&gt;296130/02"/>
    <s v="Movilizacion y formacion social, institucional y de medios"/>
    <s v="A.1.5.2"/>
    <s v="FORMACIÓN DE DOCENTES"/>
    <s v="1-0100"/>
    <x v="0"/>
    <s v="ORDENANZA 128/12"/>
    <n v="50000000"/>
    <s v="CALIDAD EDUCATIVA"/>
  </r>
  <r>
    <s v="Producto"/>
    <x v="17"/>
    <s v="P&gt;296120/01"/>
    <s v="Instituciones educativas oficiales vinculadas para adelantar proyectos con componentes de ciencia y tecnologia"/>
    <s v="A.1.7.2"/>
    <s v="APLIC PROYECT EDUCATIV TR"/>
    <s v="1-0100"/>
    <x v="0"/>
    <s v="ORDENANZA 128/12"/>
    <n v="50000000"/>
    <s v="EDUCACIÓN SUPERIOR"/>
  </r>
  <r>
    <s v="Producto"/>
    <x v="18"/>
    <s v="P&gt;296123/01"/>
    <s v="Formacion en emprendimiento implementada alrededor de procesos productivos mejorados en las instituciones educativas oficiales"/>
    <s v="A.1.7.2"/>
    <s v="APLIC PROYECT EDUCATIV TR"/>
    <s v="1-0100"/>
    <x v="0"/>
    <s v="ORDENANZA 128/12"/>
    <n v="50000000"/>
    <s v="EDUCACIÓN SUPERIOR"/>
  </r>
  <r>
    <s v="Producto"/>
    <x v="19"/>
    <s v="P&gt;296120/02"/>
    <s v="Unidades productivas para formacion y transferencia creadas e implementadas en las instituciones educativas oficiales con componentes de CT&amp;i"/>
    <s v="A.1.7.2"/>
    <s v="APLIC PROYECT EDUCATIV TR"/>
    <s v="1-0100"/>
    <x v="0"/>
    <s v="ORDENANZA 128/12"/>
    <n v="150000000"/>
    <s v="EDUCACIÓN SUPERIOR"/>
  </r>
  <r>
    <s v="Producto"/>
    <x v="20"/>
    <s v="P&gt;296126/01"/>
    <s v="DESARROLLO E IMPLEMENTACION DE PROCESOS Y PROGRAMAS"/>
    <s v="A.1.7.1"/>
    <s v="COMPETENCIAS LABORALES GE"/>
    <s v="1-0100"/>
    <x v="0"/>
    <s v="ORDENANZA 128/12"/>
    <n v="100000000"/>
    <s v="EDUCACIÓN SUPERIOR"/>
  </r>
  <r>
    <s v="Producto"/>
    <x v="21"/>
    <s v="P&gt;296125/01"/>
    <s v="ACOMPANAMIENTO A LAS IE Y LA COMUNIDAD EDUATIVA HACIA LA INCLUSION"/>
    <s v="A.1.7.2"/>
    <s v="APLIC PROYECT EDUCATIV TR"/>
    <s v="1-0100"/>
    <x v="0"/>
    <s v="ORDENANZA 128/12"/>
    <n v="50000000"/>
    <s v="COBERTURA EDUCATIVA"/>
  </r>
  <r>
    <s v="Producto"/>
    <x v="21"/>
    <s v="P&gt;296125/02"/>
    <s v="APOYO, SEGUIMIENTO Y EVALUACION"/>
    <s v="A.1.7.2"/>
    <s v="APLIC PROYECT EDUCATIV TR"/>
    <s v="1-0100"/>
    <x v="0"/>
    <s v="ORDENANZA 128/12"/>
    <n v="20000000"/>
    <s v="COBERTURA EDUCATIVA"/>
  </r>
  <r>
    <s v="Producto"/>
    <x v="21"/>
    <s v="P&gt;296125/03"/>
    <s v="DOTACION DE CANASTAS EDUCATIVAS PARA LA IMPLEMENTACION DE LOS MODELOS Y LA INCLUSION"/>
    <s v="A.1.7.2"/>
    <s v="APLIC PROYECT EDUCATIV TR"/>
    <s v="1-0100"/>
    <x v="0"/>
    <s v="ORDENANZA 128/12"/>
    <n v="10000000"/>
    <s v="COBERTURA EDUCATIVA"/>
  </r>
  <r>
    <s v="Producto"/>
    <x v="21"/>
    <s v="P&gt;296125/04"/>
    <s v="FORMACION Y ACTUALIZACION DE DOCENTES, DIRECTIVOS DOCENTES Y ADMINISTRATIVOS EN PROCESOS DE INCLUSION Y METODOLOGIAS FLEXIBLES"/>
    <s v="A.1.7.2"/>
    <s v="APLIC PROYECT EDUCATIV TR"/>
    <s v="1-0100"/>
    <x v="0"/>
    <s v="ORDENANZA 128/12"/>
    <n v="25000000"/>
    <s v="COBERTURA EDUCATIVA"/>
  </r>
  <r>
    <s v="Producto"/>
    <x v="22"/>
    <s v="P&gt;296144/01"/>
    <s v="DESARROLLO DE HABILIDADES Y COMPETENCIAS INDIVIDUALES Y COLECTIVAS EN LA EDUCACION PRIMARIA, BASICA Y MEDIA"/>
    <s v="A.1.7.2"/>
    <s v="APLIC PROYECT EDUCATIV TR"/>
    <s v="1-0100"/>
    <x v="0"/>
    <s v="ORDENANZA 128/12"/>
    <n v="150000000"/>
    <s v="CALIDAD EDUCATIVA"/>
  </r>
  <r>
    <s v="Producto"/>
    <x v="23"/>
    <s v="P&gt;296129/02"/>
    <s v="ADOLESCENTES PERMANECEN EN EL SISTEMA EDUCATIVO OFICIAL MEDIANTE EL SUMINISTRO DE COMPLEMENTOS NUTRICIONALES"/>
    <s v="A.1.7.2"/>
    <s v="APLIC PROYECT EDUCATIV TR"/>
    <s v="1-0100"/>
    <x v="0"/>
    <s v="ORDENANZA 128/12"/>
    <n v="700000000"/>
    <s v="COBERTURA EDUCATIVA"/>
  </r>
  <r>
    <s v="Producto"/>
    <x v="24"/>
    <s v="P&gt;296129/01"/>
    <s v="ADOLESCENTES PERMANECEN EN EL SISTEMA EDUCATIVO MEDIANTE ESTRATEGIAS COMO SUBSIDIO AL TRANSPORTE ESCOLAR"/>
    <s v="A.1.2.7"/>
    <s v="TRANSPORTE ESCOLAR"/>
    <s v="1-0100"/>
    <x v="0"/>
    <s v="ORDENANZA 128/12"/>
    <n v="4000000000"/>
    <s v="COBERTURA EDUCATIVA"/>
  </r>
  <r>
    <s v="Producto"/>
    <x v="25"/>
    <s v="P&gt;296119/01"/>
    <s v="CONVENIOS DE COLABORACION REALIZADOS CON COLEGIOS BILINGUES."/>
    <s v="A.1.7.1"/>
    <s v="COMPETENCIAS LABORALES GE"/>
    <s v="1-0100"/>
    <x v="0"/>
    <s v="ORDENANZA 128/12"/>
    <n v="50000000"/>
    <s v="CALIDAD EDUCATIVA"/>
  </r>
  <r>
    <s v="Producto"/>
    <x v="26"/>
    <s v="P&gt;296128/01"/>
    <s v="PUBLICIDAD Y APOYO LOGISTICO"/>
    <s v="A.1.7.2"/>
    <s v="APLIC PROYECT EDUCATIV TR"/>
    <s v="1-0100"/>
    <x v="0"/>
    <s v="ORDENANZA 128/12"/>
    <n v="15000000"/>
    <s v="COBERTURA EDUCATIVA"/>
  </r>
  <r>
    <s v="Producto"/>
    <x v="26"/>
    <s v="P&gt;296128/02"/>
    <s v="SOCIALIZACION Y SENSIBILIZACION"/>
    <s v="A.1.7.2"/>
    <s v="APLIC PROYECT EDUCATIV TR"/>
    <s v="1-0100"/>
    <x v="0"/>
    <s v="ORDENANZA 128/12"/>
    <n v="10000000"/>
    <s v="COBERTURA EDUCATIVA"/>
  </r>
  <r>
    <s v="Producto"/>
    <x v="27"/>
    <s v="P&gt;296118/03"/>
    <s v="Jovenes alfabetizados y con nivel educativo superior"/>
    <s v="A.1.1.5"/>
    <s v="CONTRA PARA EDUC PARA JÓV"/>
    <s v="1-0100"/>
    <x v="0"/>
    <s v="ORDENANZA 128/12"/>
    <n v="170000000"/>
    <s v="COBERTURA EDUCATIVA"/>
  </r>
  <r>
    <s v="Producto"/>
    <x v="28"/>
    <s v="P&gt;296118/01"/>
    <s v="Adultos y adultas alfabetizados y con nivel educativo superior"/>
    <s v="A.1.1"/>
    <s v="INVERSIÓN"/>
    <s v="1-0100"/>
    <x v="0"/>
    <s v="ORDENANZA 128/12"/>
    <n v="200000000"/>
    <s v="COBERTURA EDUCATIVA"/>
  </r>
  <r>
    <s v="Producto"/>
    <x v="29"/>
    <s v="P&gt;296118/02"/>
    <s v="Adultos y adultas mayores alfabetizados y con nivel educativo superior"/>
    <s v="A.1.1"/>
    <s v="INVERSIÓN"/>
    <s v="1-0100"/>
    <x v="0"/>
    <s v="ORDENANZA 128/12"/>
    <n v="120000000"/>
    <s v="COBERTURA EDUCATIVA"/>
  </r>
  <r>
    <s v="Producto"/>
    <x v="30"/>
    <s v="P&gt;296127/11"/>
    <s v="NOMINA PENSIONADOS (Sin situacion de fondos)."/>
    <s v="A.1.1.8"/>
    <s v="CANCELAC PRESTAC SOCIALES"/>
    <s v="4-3300"/>
    <x v="1"/>
    <s v="ORDENANZA 128/12"/>
    <n v="45719792000"/>
    <s v="DIRECCIÓN ADMINISTRATIVA Y FINANCIERA"/>
  </r>
  <r>
    <s v="Producto"/>
    <x v="31"/>
    <s v="P&gt;296129/04"/>
    <s v="ESTUDIANTES EN SITUACION DE DESPLAZAMIENTO ATENDIDOS CON TRANSPORTE ESCOLAR"/>
    <s v="A.1.2.7"/>
    <s v="TRANSPORTE ESCOLAR"/>
    <s v="1-0100"/>
    <x v="0"/>
    <s v="ORDENANZA 128/12"/>
    <n v="50000000"/>
    <s v="COBERTURA EDUCATIVA"/>
  </r>
  <r>
    <s v="Producto"/>
    <x v="32"/>
    <s v="P&gt;296130/01"/>
    <s v="ADQUISICION DE HARDWARE Y SOFTWARE"/>
    <s v="A.1.5.3"/>
    <s v="DOTACIÓN"/>
    <s v="1-0100"/>
    <x v="0"/>
    <s v="ORDENANZA 128/12"/>
    <n v="1000000000"/>
    <s v="MEDIOS Y NUEVAS TECNOLOGÍA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0">
  <r>
    <x v="0"/>
    <n v="211"/>
    <s v="INICIO PAREJO DE LA VIDA"/>
    <s v="DESARROLLO"/>
    <s v="Incremento a la cobertura y atención integral a la primera infancia Departamento de Cundinamarca"/>
    <n v="29612201"/>
    <x v="0"/>
    <s v="Producto"/>
    <x v="0"/>
    <x v="0"/>
    <n v="2000"/>
    <m/>
    <s v="Cajas de compensación Familiar"/>
    <s v="brindar educación inicial en el marco de la atención integral a través de  convenios de cooperación con ong y/o ogs."/>
    <s v="Contrato y/o convenio"/>
    <n v="1"/>
    <n v="4500000000"/>
    <n v="4500000000"/>
    <n v="250000000"/>
    <n v="250000000"/>
    <m/>
    <m/>
    <n v="250000000"/>
    <d v="2016-02-02T00:00:00"/>
    <d v="2016-11-30T00:00:00"/>
    <s v="recurso ordinario"/>
    <s v="Sandra Milena Gutiérrez"/>
  </r>
  <r>
    <x v="0"/>
    <n v="212"/>
    <s v="INICIO PAREJO DE LA VIDA"/>
    <s v="DESARROLLO"/>
    <s v="Incremento a la cobertura y atención integral a la primera infancia Departamento de Cundinamarca"/>
    <n v="29612201"/>
    <x v="0"/>
    <s v="Producto"/>
    <x v="0"/>
    <x v="0"/>
    <n v="2000"/>
    <m/>
    <m/>
    <s v="brindar acompañamiento y asistencia técnica."/>
    <s v="Número de acompañamientos implementados"/>
    <n v="1"/>
    <n v="200000000"/>
    <n v="200000000"/>
    <n v="0"/>
    <n v="0"/>
    <m/>
    <m/>
    <n v="0"/>
    <m/>
    <m/>
    <m/>
    <m/>
  </r>
  <r>
    <x v="0"/>
    <n v="212"/>
    <s v="INICIO PAREJO DE LA VIDA"/>
    <s v="DESARROLLO"/>
    <s v="Incremento a la cobertura y atención integral a la primera infancia Departamento de Cundinamarca"/>
    <n v="29612201"/>
    <x v="0"/>
    <s v="Producto"/>
    <x v="0"/>
    <x v="0"/>
    <n v="2000"/>
    <m/>
    <m/>
    <s v="seguimiento al número de niños atendidos en educación inicial menores de 5 años."/>
    <s v="Número de documentos de seguimiento"/>
    <n v="1"/>
    <n v="200000000"/>
    <n v="200000000"/>
    <n v="0"/>
    <n v="0"/>
    <m/>
    <m/>
    <n v="0"/>
    <d v="2016-02-02T00:00:00"/>
    <d v="2016-11-30T00:00:00"/>
    <m/>
    <s v="Sandra Milena Gutiérrez"/>
  </r>
  <r>
    <x v="1"/>
    <n v="242"/>
    <s v="INICIO PAREJO DE LA VIDA"/>
    <s v="DESARROLLO"/>
    <s v="Incremento a la cobertura y atención integral a la primera infancia Departamento de Cundinamarca"/>
    <n v="296122"/>
    <x v="1"/>
    <s v="Producto"/>
    <x v="1"/>
    <x v="0"/>
    <n v="50"/>
    <m/>
    <m/>
    <s v="Formación al talento humano dirigido a madres comunitarias, padres y madres de familias, normalistas superiores, docentes de preescolar, delegados municipales y departamentales para la primera infancia  y otros agentes educativos o cuidadores de este rango de edad."/>
    <s v="Contrato y/o convenio"/>
    <n v="1"/>
    <n v="1250000000"/>
    <n v="1250000000"/>
    <n v="0"/>
    <n v="0"/>
    <m/>
    <m/>
    <n v="0"/>
    <d v="2016-02-01T00:00:00"/>
    <d v="2016-11-30T00:00:00"/>
    <m/>
    <s v="Sandra Milena Gutiérrez"/>
  </r>
  <r>
    <x v="1"/>
    <n v="242"/>
    <s v="INICIO PAREJO DE LA VIDA"/>
    <s v="DESARROLLO"/>
    <s v="Incremento a la cobertura y atención integral a la primera infancia Departamento de Cundinamarca"/>
    <n v="296122"/>
    <x v="1"/>
    <s v="Producto"/>
    <x v="1"/>
    <x v="0"/>
    <n v="50"/>
    <m/>
    <m/>
    <s v="Suscribir convenios con instituciones de educación superior y normales superiores para acompañar ISSITU los procesos pedagógicos de los agentes educativos."/>
    <s v="Contrato y/o convenio"/>
    <n v="1"/>
    <n v="1250000000"/>
    <n v="1250000000"/>
    <n v="0"/>
    <n v="0"/>
    <m/>
    <m/>
    <n v="0"/>
    <m/>
    <m/>
    <m/>
    <m/>
  </r>
  <r>
    <x v="2"/>
    <n v="109"/>
    <s v="ALIANZA POR LA INFANCIA"/>
    <s v="EXISTENCIA"/>
    <s v="Implementación de estrategias para la prevención de la deserción y la repitencia escolar Departamento de Cundinamarca"/>
    <n v="29612906"/>
    <x v="2"/>
    <s v="Producto "/>
    <x v="2"/>
    <x v="1"/>
    <n v="6396"/>
    <m/>
    <s v="MEN"/>
    <s v="Suministro Complementos Nutricionales "/>
    <s v="personas"/>
    <n v="124424"/>
    <n v="1082"/>
    <n v="134626768"/>
    <s v=" "/>
    <n v="1365666400"/>
    <n v="1365666400"/>
    <s v="12/01/2015:FORMATO DE GLADYS ADARIANA GARZON POR VALOR DE $ 650.000.000_x000a_18/01/2016:FORMATO D EGLADYS ADRIANA POR VALOR DE $ 7.052.897.729_x000a_22/01/2016:FORMATO DE GLADYS ADRIANA POR VALOR DE $ 715.666.400"/>
    <n v="0"/>
    <s v="18 01 2016"/>
    <s v="28 11 2016"/>
    <s v="recurso ordinario"/>
    <s v="SONIA PRECIADO"/>
  </r>
  <r>
    <x v="2"/>
    <n v="109"/>
    <s v="ALIANZA POR LA INFANCIA"/>
    <s v="EXISTENCIA"/>
    <s v="Implementación de estrategias para la prevención de la deserción y la repitencia escolar Departamento de Cundinamarca"/>
    <n v="29612906"/>
    <x v="2"/>
    <s v="Producto "/>
    <x v="2"/>
    <x v="1"/>
    <n v="6396"/>
    <m/>
    <s v="MEN"/>
    <s v="Suministro Complementos Nutricionales "/>
    <s v="personas"/>
    <n v="124424"/>
    <n v="1082"/>
    <n v="134626768"/>
    <s v=" "/>
    <n v="11212441331"/>
    <n v="7052897729"/>
    <s v="12/01/2015:FORMATO DE GLADYS ADARIANA GARZON POR VALOR DE $ 650.000.000_x000a_18/01/2016:FORMATO D EGLADYS ADRIANA POR VALOR DE $ 7.052.897.729"/>
    <n v="4159543602"/>
    <s v="18 01 2016"/>
    <s v="28 11 2016"/>
    <s v="recurso Nación 3 2200"/>
    <s v="SONIA PRECIADO"/>
  </r>
  <r>
    <x v="2"/>
    <n v="152"/>
    <s v="ALIANZA POR LA INFANCIA"/>
    <s v="EXISTENCIA"/>
    <s v="Implementación de estrategias para la prevención de la deserción y la repitencia escolar Departamento de Cundinamarca"/>
    <n v="29612906"/>
    <x v="2"/>
    <s v="Producto "/>
    <x v="2"/>
    <x v="1"/>
    <n v="6396"/>
    <m/>
    <s v="MEN"/>
    <s v="Visitas de supervisión y seguimiento a los convenios"/>
    <s v="personas"/>
    <n v="124424"/>
    <n v="541580"/>
    <n v="67385549920"/>
    <n v="1607.406931138687"/>
    <n v="200000000"/>
    <m/>
    <m/>
    <n v="200000000"/>
    <s v="18 01 2016"/>
    <s v="28 11 2016"/>
    <m/>
    <s v="SONIA PRECIADO"/>
  </r>
  <r>
    <x v="3"/>
    <n v="215"/>
    <s v="ALIANZA POR LA INFANCIA"/>
    <s v="DESARROLLO"/>
    <s v="Ampliación de la jornada escolar complementaria en el Departamento de Cundinamarca"/>
    <n v="29612101"/>
    <x v="3"/>
    <s v="Producto "/>
    <x v="3"/>
    <x v="0"/>
    <n v="8"/>
    <s v="SECRETARIA DE SALUD, IDECUT, INDEPORTES,  INSTITUCIONES EDUCATIVAS  "/>
    <s v="MEN, COLSUBSIDIO, UNIVERSIDADES, ENTIDADES PUBLICAS Y PRIVADAS "/>
    <s v="realizar alianzas o convenios con entidades oficiales y /o privadas para apoyo a las implementación de la jornada complementaria."/>
    <s v="Contrato"/>
    <n v="1"/>
    <n v="150000000"/>
    <n v="150000000"/>
    <n v="80000000"/>
    <n v="80000000"/>
    <m/>
    <m/>
    <n v="80000000"/>
    <d v="2016-02-01T00:00:00"/>
    <d v="2016-11-30T00:00:00"/>
    <s v="recurso ordinario"/>
    <s v="Sandra Milena Gutiérrez"/>
  </r>
  <r>
    <x v="3"/>
    <n v="216"/>
    <s v="ALIANZA POR LA INFANCIA"/>
    <s v="DESARROLLO"/>
    <s v="Ampliación de la jornada escolar complementaria en el Departamento de Cundinamarca"/>
    <n v="29612101"/>
    <x v="3"/>
    <s v="Producto "/>
    <x v="3"/>
    <x v="0"/>
    <n v="8"/>
    <s v="SECRETARIA DE SALUD, IDECUT, INDEPORTES,  INSTITUCIONES EDUCATIVAS  "/>
    <s v="MEN, COLSUBSIDIO, UNIVERSIDADES, ENTIDADES PUBLICAS Y PRIVADAS "/>
    <s v="desarrollar actividades lúdicas: artísticas, deportivas, culturales, de esparcimiento y de apoyo al que hacer pedagógico en jornada complementaria para el aprovechamiento del tiempo libre."/>
    <s v="Contrato"/>
    <n v="1"/>
    <n v="100000000"/>
    <n v="100000000"/>
    <n v="0"/>
    <n v="0"/>
    <m/>
    <m/>
    <n v="0"/>
    <d v="2016-02-01T00:00:00"/>
    <d v="2016-11-30T00:00:00"/>
    <m/>
    <s v="Sandra Milena Gutiérrez"/>
  </r>
  <r>
    <x v="3"/>
    <n v="217"/>
    <s v="ALIANZA POR LA INFANCIA"/>
    <s v="DESARROLLO"/>
    <s v="Ampliación de la jornada escolar complementaria en el Departamento de Cundinamarca"/>
    <n v="29612101"/>
    <x v="3"/>
    <s v="Producto "/>
    <x v="3"/>
    <x v="0"/>
    <n v="8"/>
    <m/>
    <m/>
    <s v="hacer seguimiento al número de municipios que implementan la jornada complementaria."/>
    <s v="Archivos de información"/>
    <n v="2"/>
    <n v="0"/>
    <n v="0"/>
    <n v="0"/>
    <n v="0"/>
    <m/>
    <m/>
    <n v="0"/>
    <m/>
    <m/>
    <m/>
    <m/>
  </r>
  <r>
    <x v="4"/>
    <n v="110"/>
    <s v="ALIANZA POR LA INFANCIA"/>
    <s v="DESARROLLO"/>
    <s v="Implementación de estrategias para la prevención de la deserción y la repitencia escolar Departamento de Cundinamarca"/>
    <n v="29612905"/>
    <x v="4"/>
    <s v="Producto "/>
    <x v="4"/>
    <x v="1"/>
    <n v="10820"/>
    <s v="SEC. EDUC."/>
    <m/>
    <s v="Brindar subsidio de transporte escolar"/>
    <s v="personas"/>
    <n v="8770"/>
    <n v="308880"/>
    <n v="2708877600"/>
    <n v="9616.1459521094639"/>
    <n v="84333600"/>
    <m/>
    <m/>
    <n v="84333600"/>
    <d v="2016-01-18T00:00:00"/>
    <d v="2016-11-28T00:00:00"/>
    <s v="recurso ordinario"/>
    <s v="Jairo Niño"/>
  </r>
  <r>
    <x v="4"/>
    <n v="141"/>
    <s v="ALIANZA POR LA INFANCIA"/>
    <s v="DESARROLLO"/>
    <s v="Implementación de estrategias para la prevención de la deserción y la repitencia escolar Departamento de Cundinamarca"/>
    <n v="29612905"/>
    <x v="4"/>
    <s v="Producto "/>
    <x v="4"/>
    <x v="1"/>
    <n v="10820"/>
    <s v="SEC. EDUC."/>
    <m/>
    <s v="subsidio de alojamiento"/>
    <s v="personas"/>
    <n v="170"/>
    <n v="496080"/>
    <n v="84333600"/>
    <n v="496080"/>
    <n v="84333600"/>
    <m/>
    <m/>
    <n v="84333600"/>
    <d v="2016-01-18T00:00:00"/>
    <d v="2016-11-28T00:00:00"/>
    <s v="recurso ordinario"/>
    <s v="Jairo Niño"/>
  </r>
  <r>
    <x v="4"/>
    <n v="111"/>
    <s v="ALIANZA POR LA INFANCIA"/>
    <s v="DESARROLLO"/>
    <s v="Implementación de estrategias para la prevención de la deserción y la repitencia escolar Departamento de Cundinamarca"/>
    <n v="29612905"/>
    <x v="4"/>
    <s v="Producto "/>
    <x v="4"/>
    <x v="1"/>
    <n v="10820"/>
    <m/>
    <m/>
    <s v="cofinanciación adquisición de buses"/>
    <s v="personas"/>
    <n v="246"/>
    <n v="11431544.715447154"/>
    <n v="2812160000"/>
    <n v="0"/>
    <n v="0"/>
    <m/>
    <s v="T135"/>
    <n v="0"/>
    <m/>
    <m/>
    <m/>
    <m/>
  </r>
  <r>
    <x v="4"/>
    <n v="148"/>
    <s v="ALIANZA POR LA INFANCIA"/>
    <s v="DESARROLLO"/>
    <s v="FORTALECIMIENTO DE LA PERMANENCIA DE LOS ESTUDIANTES EN LOS MUNICIPIOS DEL DEPARTAMENTO DE CUNDINAMARCA, CENTRO ORIENTE 2015"/>
    <n v="296263"/>
    <x v="5"/>
    <s v="Producto "/>
    <x v="4"/>
    <x v="1"/>
    <n v="10820"/>
    <m/>
    <m/>
    <s v="Visitas de supervisión y seguimiento a los convenios"/>
    <m/>
    <m/>
    <m/>
    <n v="0"/>
    <n v="0"/>
    <n v="0"/>
    <m/>
    <m/>
    <n v="0"/>
    <m/>
    <m/>
    <m/>
    <m/>
  </r>
  <r>
    <x v="5"/>
    <n v="219"/>
    <s v="ALIANZA POR LA INFANCIA"/>
    <s v="DESARROLLO"/>
    <s v="Capacitación directivos docentes y docentes gestores de una buena educación apoyados desde su formación inicial, actualización y profesionalización Departamento de Cundinamarca"/>
    <n v="29612401"/>
    <x v="6"/>
    <s v="Producto "/>
    <x v="5"/>
    <x v="0"/>
    <n v="0.08"/>
    <m/>
    <m/>
    <s v="formar docentes y directivos docentes en áreas obligatorias, ejes transversales, preescolar, gobierno escolar, gestión directiva, pfpd, redes sociales y educativas, procesos académicos investigativos, pedagógicos, a través de contratos o convenios administrativos con universidades e instituciones de educación superior."/>
    <s v="Contrato y/o convenio"/>
    <n v="1"/>
    <n v="1000000000"/>
    <n v="1000000000"/>
    <n v="250000000"/>
    <n v="250000000"/>
    <m/>
    <m/>
    <n v="250000000"/>
    <d v="2016-02-01T00:00:00"/>
    <d v="2016-11-30T00:00:00"/>
    <s v="recurso ordinario"/>
    <s v="Nubia Licht Pardo"/>
  </r>
  <r>
    <x v="5"/>
    <n v="220"/>
    <s v="ALIANZA POR LA INFANCIA"/>
    <s v="DESARROLLO"/>
    <s v="Capacitación directivos docentes y docentes gestores de una buena educación apoyados desde su formación inicial, actualización y profesionalización Departamento de Cundinamarca"/>
    <n v="29612401"/>
    <x v="6"/>
    <s v="Producto "/>
    <x v="5"/>
    <x v="0"/>
    <n v="0.08"/>
    <m/>
    <s v="fundacion Corona"/>
    <s v="dotar de material educativo y pedagógico que requiera la formación."/>
    <s v="Contrato y/o convenio"/>
    <n v="1"/>
    <n v="200000000"/>
    <n v="200000000"/>
    <n v="0"/>
    <n v="0"/>
    <m/>
    <m/>
    <n v="0"/>
    <m/>
    <m/>
    <m/>
    <m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01"/>
    <x v="6"/>
    <s v="Producto "/>
    <x v="5"/>
    <x v="0"/>
    <n v="0.08"/>
    <m/>
    <m/>
    <s v="dotar de material educativo y pedagógico e implementos digitales y físicos  para las instituciones educativas."/>
    <s v="Contrato y/o convenio"/>
    <n v="1"/>
    <n v="250000000"/>
    <n v="250000000"/>
    <n v="0"/>
    <n v="0"/>
    <m/>
    <m/>
    <n v="0"/>
    <d v="2016-02-01T00:00:00"/>
    <d v="2016-11-30T00:00:00"/>
    <m/>
    <s v="Nubia Licht Pardo"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01"/>
    <x v="6"/>
    <s v="Producto "/>
    <x v="5"/>
    <x v="0"/>
    <n v="0.08"/>
    <m/>
    <m/>
    <s v="imprimir cartillas, guías, libros,  material multicopiado, afiches, videos, publicación de experiencias significativas."/>
    <s v="Contrato y/o convenio"/>
    <n v="1"/>
    <n v="200000000"/>
    <n v="200000000"/>
    <n v="0"/>
    <n v="0"/>
    <m/>
    <m/>
    <n v="0"/>
    <m/>
    <m/>
    <m/>
    <m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01"/>
    <x v="6"/>
    <s v="Producto "/>
    <x v="5"/>
    <x v="0"/>
    <n v="0.08"/>
    <m/>
    <m/>
    <s v="apoyar logísticamente el transporte, desplazamiento, alojamiento, refrigerios,  eventos, alimentación y otros que requiera el desarrollo del proyecto.  "/>
    <s v="Contrato y/o convenio"/>
    <n v="1"/>
    <n v="200000000"/>
    <n v="200000000"/>
    <n v="0"/>
    <n v="0"/>
    <m/>
    <m/>
    <n v="0"/>
    <m/>
    <m/>
    <m/>
    <m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01"/>
    <x v="6"/>
    <s v="Producto "/>
    <x v="5"/>
    <x v="0"/>
    <n v="0.08"/>
    <m/>
    <m/>
    <s v="hacer seguimiento, evaluación y control de los procesos de formación."/>
    <s v="Documento"/>
    <n v="1"/>
    <n v="100000000"/>
    <n v="100000000"/>
    <n v="0"/>
    <n v="0"/>
    <m/>
    <m/>
    <n v="0"/>
    <d v="2016-02-01T00:00:00"/>
    <d v="2016-11-30T00:00:00"/>
    <m/>
    <s v="Nubia Licht Pardo"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"/>
    <x v="7"/>
    <s v="Producto "/>
    <x v="5"/>
    <x v="0"/>
    <n v="0.08"/>
    <m/>
    <m/>
    <s v="convenios o contratos con entidades para la realización del foro departamental anual, de acuerdo a la ley general de educación. la contratación incluye todo lo relacionado con las actividades que requiera el desarrollo de los foros municipales, provinciales y departamentales._x000a_"/>
    <s v="Contrato y/o convenio"/>
    <n v="1"/>
    <n v="300000000"/>
    <n v="300000000"/>
    <n v="0"/>
    <n v="0"/>
    <m/>
    <m/>
    <n v="0"/>
    <d v="2016-02-01T00:00:00"/>
    <d v="2016-11-30T00:00:00"/>
    <m/>
    <s v="Nubia Licht Pardo"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"/>
    <x v="7"/>
    <s v="Producto "/>
    <x v="5"/>
    <x v="0"/>
    <n v="0.08"/>
    <m/>
    <m/>
    <s v="dotar material educativo y pedagógico para la realización del foro."/>
    <s v="Contrato y/o convenio"/>
    <n v="1"/>
    <n v="200000000"/>
    <n v="200000000"/>
    <n v="0"/>
    <n v="0"/>
    <m/>
    <m/>
    <n v="0"/>
    <m/>
    <m/>
    <m/>
    <m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"/>
    <x v="7"/>
    <s v="Producto "/>
    <x v="5"/>
    <x v="0"/>
    <n v="0.08"/>
    <m/>
    <m/>
    <s v="apoyar logísticamente el transporte, desplazamiento, alojamiento, refrigerios,  eventos, alimentación y otros que requieran para el desarrollo del foro."/>
    <s v="Contrato y/o convenio"/>
    <n v="1"/>
    <n v="200000000"/>
    <n v="200000000"/>
    <n v="0"/>
    <n v="0"/>
    <m/>
    <m/>
    <n v="0"/>
    <m/>
    <m/>
    <m/>
    <m/>
  </r>
  <r>
    <x v="5"/>
    <n v="221"/>
    <s v="ALIANZA POR LA INFANCIA"/>
    <s v="DESARROLLO"/>
    <s v="Capacitación directivos docentes y docentes gestores de una buena educación apoyados desde su formación inicial, actualización y profesionalización Departamento de Cundinamarca"/>
    <n v="296124"/>
    <x v="7"/>
    <s v="Producto "/>
    <x v="5"/>
    <x v="0"/>
    <n v="0.08"/>
    <m/>
    <m/>
    <s v="hacer seguimiento, evaluación y control de la ejecución."/>
    <s v="Número de acompañamientos implementados"/>
    <n v="1"/>
    <n v="80000000"/>
    <n v="80000000"/>
    <n v="0"/>
    <n v="0"/>
    <m/>
    <m/>
    <n v="0"/>
    <m/>
    <m/>
    <m/>
    <m/>
  </r>
  <r>
    <x v="6"/>
    <n v="222"/>
    <s v="ALIANZA POR LA INFANCIA"/>
    <s v="DESARROLLO"/>
    <s v="Capacitación directivos docentes y docentes gestores de una buena educación apoyados desde su formación inicial, actualización y profesionalización Departamento de Cundinamarca"/>
    <n v="29612402"/>
    <x v="8"/>
    <s v="Producto "/>
    <x v="6"/>
    <x v="0"/>
    <n v="50"/>
    <m/>
    <m/>
    <s v="desarrollar postgrados como estímulo a los docentes y directivos docentes que participen en jornadas complementarias o presenten proyectos de investigación a través de la celebración de convenios o contratos de cooperación. la contratación incluye materiales, refrigerios, publicaciones."/>
    <s v="Contrato y/o convenio"/>
    <n v="1"/>
    <n v="600000000"/>
    <n v="600000000"/>
    <n v="50000000"/>
    <n v="50000000"/>
    <m/>
    <m/>
    <n v="50000000"/>
    <d v="2016-02-01T00:00:00"/>
    <d v="2016-11-30T00:00:00"/>
    <s v="recurso ordinario"/>
    <s v="Nubia Licht Pardo"/>
  </r>
  <r>
    <x v="6"/>
    <n v="223"/>
    <s v="ALIANZA POR LA INFANCIA"/>
    <s v="DESARROLLO"/>
    <s v="Capacitación directivos docentes y docentes gestores de una buena educación apoyados desde su formación inicial, actualización y profesionalización Departamento de Cundinamarca"/>
    <n v="29612402"/>
    <x v="8"/>
    <s v="Producto "/>
    <x v="6"/>
    <x v="0"/>
    <n v="50"/>
    <m/>
    <m/>
    <s v="dotar con material educativo y pedagógico  requerido para los docentes y directivos docentes a capacitar."/>
    <s v="Contrato y/o convenio"/>
    <n v="1"/>
    <n v="200000000"/>
    <n v="200000000"/>
    <n v="0"/>
    <n v="0"/>
    <m/>
    <m/>
    <n v="0"/>
    <m/>
    <m/>
    <m/>
    <m/>
  </r>
  <r>
    <x v="6"/>
    <n v="223"/>
    <s v="ALIANZA POR LA INFANCIA"/>
    <s v="DESARROLLO"/>
    <s v="Capacitación directivos docentes y docentes gestores de una buena educación apoyados desde su formación inicial, actualización y profesionalización Departamento de Cundinamarca"/>
    <n v="29612402"/>
    <x v="8"/>
    <s v="Producto "/>
    <x v="6"/>
    <x v="0"/>
    <n v="50"/>
    <m/>
    <m/>
    <s v="dotar con material educativo y pedagógico e implementos digitales y físicos  para las instituciones educativas."/>
    <s v="Contrato y/o convenio"/>
    <n v="1"/>
    <n v="250000000"/>
    <n v="250000000"/>
    <n v="0"/>
    <n v="0"/>
    <m/>
    <m/>
    <n v="0"/>
    <m/>
    <m/>
    <m/>
    <m/>
  </r>
  <r>
    <x v="6"/>
    <n v="223"/>
    <s v="ALIANZA POR LA INFANCIA"/>
    <s v="DESARROLLO"/>
    <s v="Capacitación directivos docentes y docentes gestores de una buena educación apoyados desde su formación inicial, actualización y profesionalización Departamento de Cundinamarca"/>
    <n v="29612402"/>
    <x v="8"/>
    <s v="Producto "/>
    <x v="6"/>
    <x v="0"/>
    <n v="50"/>
    <m/>
    <m/>
    <s v="imprimir cartillas, guías, libros,  material multicopiado, afiches, videos, publicación de experiencias significativas."/>
    <s v="Contrato y/o convenio"/>
    <n v="1"/>
    <n v="200000000"/>
    <n v="200000000"/>
    <n v="0"/>
    <n v="0"/>
    <m/>
    <m/>
    <n v="0"/>
    <m/>
    <m/>
    <m/>
    <m/>
  </r>
  <r>
    <x v="6"/>
    <n v="223"/>
    <s v="ALIANZA POR LA INFANCIA"/>
    <s v="DESARROLLO"/>
    <s v="Capacitación directivos docentes y docentes gestores de una buena educación apoyados desde su formación inicial, actualización y profesionalización Departamento de Cundinamarca"/>
    <n v="29612402"/>
    <x v="8"/>
    <s v="Producto "/>
    <x v="6"/>
    <x v="0"/>
    <n v="50"/>
    <m/>
    <m/>
    <s v="apoyar logísticamente el transporte, desplazamiento, alojamiento, refrigerios,  eventos, alimentación y otros que requiera el desarrollo del proyecto."/>
    <s v="Contrato y/o convenio"/>
    <n v="1"/>
    <n v="200000000"/>
    <n v="200000000"/>
    <n v="0"/>
    <n v="0"/>
    <m/>
    <m/>
    <n v="0"/>
    <m/>
    <m/>
    <m/>
    <m/>
  </r>
  <r>
    <x v="6"/>
    <n v="223"/>
    <s v="ALIANZA POR LA INFANCIA"/>
    <s v="DESARROLLO"/>
    <s v="Capacitación directivos docentes y docentes gestores de una buena educación apoyados desde su formación inicial, actualización y profesionalización Departamento de Cundinamarca"/>
    <n v="29612402"/>
    <x v="8"/>
    <s v="Producto "/>
    <x v="6"/>
    <x v="0"/>
    <n v="50"/>
    <m/>
    <m/>
    <s v="hacer seguimiento, evaluación y control de los proyectos."/>
    <s v="Documento"/>
    <n v="1"/>
    <n v="200000000"/>
    <n v="200000000"/>
    <n v="0"/>
    <n v="0"/>
    <m/>
    <m/>
    <n v="0"/>
    <m/>
    <m/>
    <m/>
    <m/>
  </r>
  <r>
    <x v="7"/>
    <n v="112"/>
    <s v="ALIANZA POR LA INFANCIA"/>
    <s v="DESARROLLO"/>
    <s v="Implementación de modelos educativos pertinentes de acuerdo a las condiciones de la población en las instituciones educativas oficiales Departamento de Cundinamarca"/>
    <n v="29612502"/>
    <x v="9"/>
    <s v="Producto"/>
    <x v="7"/>
    <x v="0"/>
    <n v="25"/>
    <s v="Sec. Educ. "/>
    <m/>
    <s v="seguimiento y evaluaciòn "/>
    <s v="Otros gastos generales"/>
    <n v="1"/>
    <n v="200000000"/>
    <n v="200000000"/>
    <n v="30000000"/>
    <n v="30000000"/>
    <m/>
    <m/>
    <n v="30000000"/>
    <d v="2016-02-01T00:00:00"/>
    <d v="2016-11-30T00:00:00"/>
    <s v="recurso ordinario"/>
    <s v="Cesar Augusto Guerrero"/>
  </r>
  <r>
    <x v="7"/>
    <n v="113"/>
    <s v="ALIANZA POR LA INFANCIA"/>
    <s v="DESARROLLO"/>
    <s v="Implementación de modelos educativos pertinentes de acuerdo a las condiciones de la población en las instituciones educativas oficiales Departamento de Cundinamarca"/>
    <n v="296125"/>
    <x v="10"/>
    <s v="Producto"/>
    <x v="7"/>
    <x v="0"/>
    <n v="25"/>
    <s v="SEC. EDUC."/>
    <m/>
    <s v="dotaciòn de canastas "/>
    <s v="Materiales"/>
    <n v="1100"/>
    <n v="2727273"/>
    <n v="3000000300"/>
    <n v="45454.545454545456"/>
    <n v="50000000"/>
    <m/>
    <m/>
    <n v="50000000"/>
    <d v="2016-02-01T00:00:00"/>
    <d v="2016-11-30T00:00:00"/>
    <s v="recurso ordinario"/>
    <s v="Cesar Augusto Guerrero"/>
  </r>
  <r>
    <x v="8"/>
    <n v="114"/>
    <s v="ALIANZA POR LA INFANCIA"/>
    <s v="DESARROLLO"/>
    <s v="Implementación de modelos educativos pertinentes de acuerdo a las condiciones de la población en las instituciones educativas oficiales Departamento de Cundinamarca"/>
    <n v="296125"/>
    <x v="11"/>
    <s v="Producto "/>
    <x v="8"/>
    <x v="1"/>
    <n v="37"/>
    <s v="SEC. EDUC."/>
    <m/>
    <s v="actualizaciòn y formaciòn  docente"/>
    <s v="personas"/>
    <n v="2"/>
    <n v="350000000"/>
    <n v="700000000"/>
    <n v="12500000"/>
    <n v="25000000"/>
    <m/>
    <m/>
    <n v="25000000"/>
    <d v="2016-01-18T00:00:00"/>
    <d v="2016-11-28T00:00:00"/>
    <s v="recurso ordinario"/>
    <s v="Francy magdeya rodríguez"/>
  </r>
  <r>
    <x v="8"/>
    <n v="115"/>
    <s v="ALIANZA POR LA INFANCIA"/>
    <s v="DESARROLLO"/>
    <s v="Implementación de modelos educativos pertinentes de acuerdo a las condiciones de la población en las instituciones educativas oficiales Departamento de Cundinamarca"/>
    <n v="29612502"/>
    <x v="9"/>
    <s v="Producto "/>
    <x v="8"/>
    <x v="1"/>
    <n v="37"/>
    <s v="SEC. EDUC."/>
    <m/>
    <s v="seguimiento y evaluaciòn "/>
    <s v="Unidad"/>
    <n v="1"/>
    <n v="32000000"/>
    <n v="32000000"/>
    <n v="15000000"/>
    <n v="15000000"/>
    <m/>
    <m/>
    <n v="15000000"/>
    <d v="2016-01-18T00:00:00"/>
    <d v="2016-11-28T00:00:00"/>
    <s v="recurso ordinario"/>
    <s v="Francy magdeya rodríguez"/>
  </r>
  <r>
    <x v="8"/>
    <n v="116"/>
    <s v="ALIANZA POR LA INFANCIA"/>
    <s v="DESARROLLO"/>
    <s v="Implementación de modelos educativos pertinentes de acuerdo a las condiciones de la población en las instituciones educativas oficiales Departamento de Cundinamarca"/>
    <n v="296125"/>
    <x v="12"/>
    <s v="Producto "/>
    <x v="8"/>
    <x v="1"/>
    <n v="37"/>
    <s v="SEC. EDUC."/>
    <m/>
    <s v="Acompañamiento a las ied para su transformacion hacia inclusión"/>
    <s v="Unidad"/>
    <n v="25"/>
    <n v="18000000"/>
    <n v="450000000"/>
    <n v="1400000"/>
    <n v="35000000"/>
    <m/>
    <m/>
    <n v="35000000"/>
    <d v="2016-01-18T00:00:00"/>
    <d v="2016-11-28T00:00:00"/>
    <s v="recurso ordinario"/>
    <s v="Francy magdeya rodríguez"/>
  </r>
  <r>
    <x v="8"/>
    <n v="117"/>
    <s v="ALIANZA POR LA INFANCIA"/>
    <s v="DESARROLLO"/>
    <s v="Implementación de modelos educativos pertinentes de acuerdo a las condiciones de la población en las instituciones educativas oficiales Departamento de Cundinamarca"/>
    <n v="296125"/>
    <x v="10"/>
    <s v="Producto "/>
    <x v="8"/>
    <x v="1"/>
    <n v="37"/>
    <s v="SEC. EDUC."/>
    <m/>
    <s v="Adquisición de  materiales pedagogicos."/>
    <s v="Unidad"/>
    <n v="25"/>
    <n v="32000000"/>
    <n v="800000000"/>
    <n v="400000"/>
    <n v="10000000"/>
    <m/>
    <m/>
    <n v="10000000"/>
    <d v="2016-01-18T00:00:00"/>
    <d v="2016-11-28T00:00:00"/>
    <s v="recurso ordinario"/>
    <s v="Francy magdeya rodríguez"/>
  </r>
  <r>
    <x v="9"/>
    <n v="224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Realizar acompañamiento técnico para revisión y ajuste de los pei, manuales de convivencia, estrategias pedagógicas y didácticas, con enfoque de inclusión en 109 municipios del departamento, a través de talleres, seminarios, diplomados,  foros, cursos de actualización, pasantías nacionales e internacionales._x000a__x000a_"/>
    <s v="Contrato y/o convenio"/>
    <n v="1"/>
    <n v="500000000"/>
    <n v="500000000"/>
    <n v="126500000"/>
    <n v="126500000"/>
    <m/>
    <m/>
    <n v="126500000"/>
    <d v="2016-02-01T00:00:00"/>
    <d v="2016-11-30T00:00:00"/>
    <s v="recurso ordinario"/>
    <s v="Sandra Milena Gutiérrez"/>
  </r>
  <r>
    <x v="9"/>
    <n v="225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hacer seguimiento para la consolidación del proceso de resignificación de los manuales de convivencia y rutas de atención integral a la convivencia escolar de las ied de municipios no certificados de cundinamarca."/>
    <s v="Contrato y/o convenio"/>
    <n v="1"/>
    <n v="50000000"/>
    <n v="50000000"/>
    <n v="0"/>
    <n v="0"/>
    <m/>
    <m/>
    <n v="0"/>
    <d v="2016-02-01T00:00:00"/>
    <d v="2016-11-30T00:00:00"/>
    <m/>
    <s v="Sandra Milena Gutiérrez"/>
  </r>
  <r>
    <x v="9"/>
    <n v="226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dotar de material educativo y pedagógico a las instituciones educativas oficiales del departamento."/>
    <s v="Contrato y/o convenio"/>
    <n v="1"/>
    <n v="50000000"/>
    <n v="5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realizar el acompañamiento para el plan de mejoramientorio bogotá en el marco de los praes involucrados en la cuenca del rio bogotá."/>
    <s v="Contrato y/o convenio"/>
    <n v="1"/>
    <n v="200000000"/>
    <n v="20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realizar salidas pedagógicas a parques temáticos, museos de arte, bibliotecas y centros de esparcimiento que generen habilidades y competencias básicas para el desarrollo integral y proyectos de vida de los estudiantes de las instituciones educativas oficiales del departamento."/>
    <s v="Contrato y/o convenio"/>
    <n v="1"/>
    <n v="450000000"/>
    <n v="450000000"/>
    <n v="0"/>
    <n v="0"/>
    <m/>
    <m/>
    <n v="0"/>
    <d v="2016-02-01T00:00:00"/>
    <d v="2016-11-30T00:00:00"/>
    <m/>
    <s v="Sandra Milena Gutiérrez"/>
  </r>
  <r>
    <x v="9"/>
    <n v="226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imprimir cartillas, guías, libros, material multicopiado, afiches, videos, publicación de experiencias significativas."/>
    <s v="Contrato y/o convenio"/>
    <n v="1"/>
    <n v="15000000"/>
    <n v="15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3"/>
    <s v="Producto "/>
    <x v="9"/>
    <x v="0"/>
    <n v="1"/>
    <m/>
    <m/>
    <s v="hacer seguimiento a las instituciones acompañadas en la revisión y reelaboración de proyectos educativos institucionales."/>
    <s v="Número de informes elaborados"/>
    <n v="1"/>
    <n v="15000000"/>
    <n v="15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4"/>
    <s v="Producto "/>
    <x v="9"/>
    <x v="0"/>
    <n v="1"/>
    <m/>
    <m/>
    <s v="capacitar a docentes, directivos docentes, estudiantes y comunidad educativa en general en competencias básicas a partir de ofertas educativas que respondan a las necesidades productivas de sus territorios, a través de talleres, seminarios, diplomados,  foros, cursos de actualización y pasantías."/>
    <s v="Contrato y/o convenio"/>
    <n v="1"/>
    <n v="270000000"/>
    <n v="270000000"/>
    <n v="0"/>
    <n v="0"/>
    <m/>
    <m/>
    <n v="0"/>
    <d v="2016-02-01T00:00:00"/>
    <d v="2016-11-30T00:00:00"/>
    <m/>
    <s v="Gladys Morales"/>
  </r>
  <r>
    <x v="9"/>
    <n v="226"/>
    <s v="ALIANZA POR LA INFANCIA"/>
    <s v="DESARROLLO"/>
    <s v="Apoyo al fortalecimiento de las instituciones educativas oficiales Departamento de Cundinamarca"/>
    <n v="296131"/>
    <x v="14"/>
    <s v="Producto "/>
    <x v="9"/>
    <x v="0"/>
    <n v="1"/>
    <m/>
    <m/>
    <s v="realizar asistencia técnica a supervisores, directores de núcleo y personal de la dirección de calidad educativa de la sec en la implementación del sigce."/>
    <s v="Informes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4"/>
    <s v="Producto "/>
    <x v="9"/>
    <x v="0"/>
    <n v="1"/>
    <m/>
    <m/>
    <s v="dotar de material educativo y pedagógico a las instituciones educativas oficiales del departamento."/>
    <s v="Contrato y/o convenio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4"/>
    <s v="Producto "/>
    <x v="9"/>
    <x v="0"/>
    <n v="1"/>
    <m/>
    <m/>
    <s v="imprimir cartillas, guías, libros,  material multicopiado, afiches, videos, publicación de experiencias significativas."/>
    <s v="Contrato y/o convenio"/>
    <n v="1"/>
    <n v="5000000"/>
    <n v="5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4"/>
    <s v="Producto "/>
    <x v="9"/>
    <x v="0"/>
    <n v="1"/>
    <m/>
    <m/>
    <s v="apoyar logísticamente con el transporte, desplazamiento, alojamiento, refrigerios,  eventos, alimentación y otros que requiera el desarrollo del proyecto.  "/>
    <s v="Contrato y/o convenio"/>
    <n v="1"/>
    <n v="5000000"/>
    <n v="5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5"/>
    <s v="Producto "/>
    <x v="9"/>
    <x v="0"/>
    <n v="1"/>
    <m/>
    <m/>
    <s v="actualizar a padres de familia sobre comités de convivencia, a través de talleres, seminarios, diplomados,  foros o encuentros, cursos de actualización y pasantías nacionales e internacionales._x000a_ _x000a__x000a__x000a_"/>
    <s v="Contrato y/o convenio"/>
    <n v="1"/>
    <n v="320000000"/>
    <n v="32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5"/>
    <s v="Producto "/>
    <x v="9"/>
    <x v="0"/>
    <n v="1"/>
    <m/>
    <m/>
    <s v="gestionar el diagnóstico general de necesidades para el desarrollo del plan de apoyo al mejoramiento. "/>
    <s v="Informes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5"/>
    <s v="Producto "/>
    <x v="9"/>
    <x v="0"/>
    <n v="1"/>
    <m/>
    <m/>
    <s v="Realizar  formacion y acompañamiento para  el plan de apoyo al mejoramiento de las I.E.D en lo relacionado con PRAES - EDUCACIÓN AMBIENTAL PROYECTOS TRANSVERSALES - CONVIVENCIA ESCOLAR - PROCESOS PEDAGÓGICOS ENTRE OTROS. "/>
    <s v="Informes"/>
    <n v="1"/>
    <n v="500000000"/>
    <n v="500000000"/>
    <n v="50000000"/>
    <n v="50000000"/>
    <m/>
    <m/>
    <n v="50000000"/>
    <d v="2016-02-01T00:00:00"/>
    <d v="2016-11-30T00:00:00"/>
    <s v="recurso ordinario"/>
    <s v="Jasbleidy Rueda"/>
  </r>
  <r>
    <x v="9"/>
    <n v="226"/>
    <s v="ALIANZA POR LA INFANCIA"/>
    <s v="DESARROLLO"/>
    <s v="Apoyo al fortalecimiento de las instituciones educativas oficiales Departamento de Cundinamarca"/>
    <n v="296131"/>
    <x v="15"/>
    <s v="Producto "/>
    <x v="9"/>
    <x v="0"/>
    <n v="1"/>
    <m/>
    <m/>
    <s v="imprimir cartillas, guías, libros,  material multicopiado, afiches, videos, publicación de experiencias significativas."/>
    <s v="Contrato y/o convenio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5"/>
    <s v="Producto "/>
    <x v="9"/>
    <x v="0"/>
    <n v="1"/>
    <m/>
    <m/>
    <s v="apoyar logísticamente con el transporte, desplazamiento, alojamiento, refrigerios,  eventos, alimentación y otros que requiera el desarrollo del proyecto.  "/>
    <s v="Contrato y/o convenio"/>
    <n v="1"/>
    <n v="5000000"/>
    <n v="5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6"/>
    <s v="Producto "/>
    <x v="9"/>
    <x v="0"/>
    <n v="1"/>
    <m/>
    <m/>
    <s v="fortalecer la formación de maestros y maestras de las escuelas normales de cundinamarca respecto de la educación con justicia social."/>
    <s v="Contrato y/o convenio"/>
    <n v="1"/>
    <n v="300000000"/>
    <n v="30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6"/>
    <s v="Producto "/>
    <x v="9"/>
    <x v="0"/>
    <n v="1"/>
    <m/>
    <m/>
    <s v="realizar el acompañamiento para el fortalecimiento de las escuelas normales superiores de cundinamarca."/>
    <s v="Contrato y/o convenio"/>
    <n v="1"/>
    <n v="30000000"/>
    <n v="3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6"/>
    <s v="Producto "/>
    <x v="9"/>
    <x v="0"/>
    <n v="1"/>
    <m/>
    <m/>
    <s v="dotar de material educativo y pedagógico  a las instituciones educativas oficiales del departamento."/>
    <s v="Contrato y/o convenio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6"/>
    <s v="Producto "/>
    <x v="9"/>
    <x v="0"/>
    <n v="1"/>
    <m/>
    <m/>
    <s v="imprimir cartillas, guías, libros,  material multicopiado, afiches, videos, publicación de experiencias significativas."/>
    <s v="Contrato y/o convenio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6"/>
    <s v="Producto "/>
    <x v="9"/>
    <x v="0"/>
    <n v="1"/>
    <m/>
    <m/>
    <s v="apoyar logísticamente con el transporte, desplazamiento, alojamiento, refrigerios,  eventos, alimentación y otros que requiera el desarrollo del proyecto.  "/>
    <s v="Contrato y/o convenio"/>
    <n v="1"/>
    <n v="10000000"/>
    <n v="1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7"/>
    <s v="Producto "/>
    <x v="9"/>
    <x v="0"/>
    <n v="1"/>
    <m/>
    <m/>
    <s v="realizar convenios para la formación docente en procesos de lectura y escritura."/>
    <s v="Convenios"/>
    <n v="1"/>
    <n v="200000000"/>
    <n v="200000000"/>
    <n v="0"/>
    <n v="0"/>
    <m/>
    <m/>
    <n v="0"/>
    <d v="2016-02-01T00:00:00"/>
    <d v="2016-11-30T00:00:00"/>
    <m/>
    <s v="Claudia Helena Amaya"/>
  </r>
  <r>
    <x v="9"/>
    <n v="226"/>
    <s v="ALIANZA POR LA INFANCIA"/>
    <s v="DESARROLLO"/>
    <s v="Apoyo al fortalecimiento de las instituciones educativas oficiales Departamento de Cundinamarca"/>
    <n v="296131"/>
    <x v="17"/>
    <s v="Producto "/>
    <x v="9"/>
    <x v="0"/>
    <n v="1"/>
    <m/>
    <m/>
    <s v="apoyar la investigación en lectura, escritura y uso de la biblioteca. "/>
    <s v="Contrato y/o convenio"/>
    <n v="1"/>
    <n v="200000000"/>
    <n v="20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7"/>
    <s v="Producto "/>
    <x v="9"/>
    <x v="0"/>
    <n v="1"/>
    <m/>
    <m/>
    <s v="dotar de materiales para bibliotecas escolares a  instituciones educativas de municipios no certificados."/>
    <s v="Contrato y/o convenio"/>
    <n v="1"/>
    <n v="200000000"/>
    <n v="20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7"/>
    <s v="Producto "/>
    <x v="9"/>
    <x v="0"/>
    <n v="1"/>
    <m/>
    <m/>
    <s v="organizar seis eventos académicos (6) como foros de experiencias significativas, congresos, seminarios, conferencias. uno por año y una (1) publicación por año de los mejores proyectos de fomento de lectura y escritura."/>
    <s v="Contrato y/o convenio"/>
    <n v="1"/>
    <n v="200000000"/>
    <n v="20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7"/>
    <s v="Producto "/>
    <x v="9"/>
    <x v="0"/>
    <n v="1"/>
    <m/>
    <m/>
    <s v="apoyar económicamente para la asistencia y participación a eventos académicos como congresos, seminarios, foros, talleres e intercambios y pasantías nacionales e internacionales (incluye todos los costos) para docentes, estudiantes y funcionarios de la secretaría."/>
    <s v="Convenios"/>
    <n v="1"/>
    <n v="200000000"/>
    <n v="200000000"/>
    <n v="0"/>
    <n v="0"/>
    <m/>
    <m/>
    <n v="0"/>
    <m/>
    <m/>
    <m/>
    <m/>
  </r>
  <r>
    <x v="9"/>
    <n v="226"/>
    <s v="ALIANZA POR LA INFANCIA"/>
    <s v="DESARROLLO"/>
    <s v="Apoyo al fortalecimiento de las instituciones educativas oficiales Departamento de Cundinamarca"/>
    <n v="296131"/>
    <x v="17"/>
    <s v="Producto "/>
    <x v="9"/>
    <x v="0"/>
    <n v="1"/>
    <m/>
    <m/>
    <s v="hacer seguimiento a la construcción e implementación de los proyectos institucionales de lectura, escritura y bibliotecas en los 109 municipios."/>
    <s v="Informes"/>
    <n v="1"/>
    <n v="200000000"/>
    <n v="200000000"/>
    <n v="0"/>
    <n v="0"/>
    <m/>
    <m/>
    <n v="0"/>
    <d v="2016-02-01T00:00:00"/>
    <d v="2016-11-30T00:00:00"/>
    <m/>
    <s v="Claudia Helena Amaya"/>
  </r>
  <r>
    <x v="10"/>
    <n v="4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18"/>
    <s v="Gestión"/>
    <x v="10"/>
    <x v="2"/>
    <n v="1"/>
    <s v="NA"/>
    <s v="NA"/>
    <s v="Prestación del servicio de aseo en las instituciones educativas de los municipios no certificados del departamento."/>
    <s v="Número de instituciones educativas"/>
    <n v="1"/>
    <n v="9975000000"/>
    <n v="9975000000"/>
    <n v="8190000000"/>
    <n v="8190000000"/>
    <m/>
    <m/>
    <n v="8190000000"/>
    <d v="2016-01-01T00:00:00"/>
    <d v="2016-12-31T00:00:00"/>
    <s v="SGP"/>
    <s v="YAZMIN CHACÓN"/>
  </r>
  <r>
    <x v="11"/>
    <n v="40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19"/>
    <s v="Gestión"/>
    <x v="11"/>
    <x v="2"/>
    <n v="1"/>
    <s v="NA"/>
    <s v="NA"/>
    <s v="proyectar los recursos y resoluciones de reconocimiento y ordenación de giros a las ied."/>
    <s v="Número de instituciones educativas"/>
    <n v="1"/>
    <n v="9450000000"/>
    <n v="9450000000"/>
    <n v="0"/>
    <n v="0"/>
    <m/>
    <m/>
    <n v="0"/>
    <d v="2016-02-20T00:00:00"/>
    <d v="2016-12-31T00:00:00"/>
    <m/>
    <s v="GABRIEL MONCADA"/>
  </r>
  <r>
    <x v="11"/>
    <n v="405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19"/>
    <s v="Gestión"/>
    <x v="11"/>
    <x v="2"/>
    <n v="1"/>
    <s v="NA"/>
    <s v="NA"/>
    <s v=" proyectar los recursos y resolución de reconocimiento y ordenación de giro de recursos a las ied para el apoyo del pago del servicio de agua, alcantarillado y energía. _x000a_ "/>
    <s v="Número de instituciones educativas"/>
    <n v="6"/>
    <n v="735000000"/>
    <n v="4410000000"/>
    <n v="400000000"/>
    <n v="2400000000"/>
    <m/>
    <m/>
    <n v="2400000000"/>
    <d v="2016-02-20T00:00:00"/>
    <d v="2016-12-31T00:00:00"/>
    <s v="SGP"/>
    <s v="GABRIEL MONCADA"/>
  </r>
  <r>
    <x v="12"/>
    <n v="4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0"/>
    <s v="Gestión"/>
    <x v="12"/>
    <x v="2"/>
    <n v="0.52"/>
    <s v="NA"/>
    <s v="NA"/>
    <s v="servicio de vigilancia y seguridad para las i.e.d"/>
    <s v="Número"/>
    <n v="371.36842105263156"/>
    <n v="25850340.136054423"/>
    <n v="9600000000"/>
    <n v="22487641.723356009"/>
    <n v="8351200000"/>
    <m/>
    <m/>
    <n v="8351200000"/>
    <d v="2016-01-01T00:00:00"/>
    <d v="2016-12-31T00:00:00"/>
    <s v="SGP"/>
    <s v="LUCÍA ANZOLA"/>
  </r>
  <r>
    <x v="13"/>
    <n v="3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l aporte patronal - nomina de excedentes"/>
    <s v="Número"/>
    <n v="8"/>
    <n v="3586414.6968249944"/>
    <n v="28691317.574599955"/>
    <n v="655359.07499999995"/>
    <n v="5242872.5999999996"/>
    <n v="5252872"/>
    <s v="08/01/2016:FORMATO DE FABIAN TRUJILLO POR VALOR DE $ 5.242.872 PARA ESTA ACTIVIDAD"/>
    <n v="-9999.4000000003725"/>
    <d v="2016-01-02T00:00:00"/>
    <d v="2016-12-31T00:00:00"/>
    <s v="recurso ordinario"/>
    <s v="Cordinador de nómina"/>
  </r>
  <r>
    <x v="13"/>
    <n v="30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l rubro  prima de servicio a los funcionarios de la nomina de excedentes con derecho a el."/>
    <s v="Número"/>
    <n v="8"/>
    <n v="10223827.362324994"/>
    <n v="81790618.898599952"/>
    <n v="655359.07499999995"/>
    <n v="5242872.5999999996"/>
    <n v="5242872"/>
    <s v="08/01/2016:FORMATO DE FABIAN TRUJILLO POR VALOR DE $ 5.242.872 PARA ESTA ACTIVIDAD"/>
    <n v="0.59999999962747097"/>
    <d v="2016-01-02T00:00:00"/>
    <d v="2016-12-31T00:00:00"/>
    <s v="recurso ordinario"/>
    <s v="Cordinador de nómina"/>
  </r>
  <r>
    <x v="13"/>
    <n v="303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l rubro  prima de navidad a los funcionarios de la nomina de excedentes con derecho a ello"/>
    <s v="Número"/>
    <n v="8"/>
    <n v="2114940.6944874995"/>
    <n v="16919525.555899996"/>
    <n v="655359.07499999995"/>
    <n v="5242872.5999999996"/>
    <n v="5242872"/>
    <s v="08/01/2016:FORMATO DE FABIAN TRUJILLO POR VALOR DE $ 5.242.872 PARA ESTA ACTIVIDAD"/>
    <n v="0.59999999962747097"/>
    <d v="2016-01-02T00:00:00"/>
    <d v="2016-12-31T00:00:00"/>
    <s v="recurso ordinario"/>
    <s v="Cordinador de nómina"/>
  </r>
  <r>
    <x v="13"/>
    <n v="30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l rubro  prima técnica a los funcionarios de la nomina de excedentes con derecho a ello"/>
    <s v="Número"/>
    <n v="8"/>
    <n v="26875000"/>
    <n v="215000000"/>
    <n v="1638397.6875"/>
    <n v="13107181.5"/>
    <n v="13107181"/>
    <s v="08/01/2016:FORMATO DE FABIAN TRUJILLO POR VALOR DE $ 13.107.181 PARA ESTA ACTIVIDAD"/>
    <n v="0.5"/>
    <d v="2016-01-02T00:00:00"/>
    <d v="2016-12-31T00:00:00"/>
    <s v="recurso ordinario"/>
    <s v="Cordinador de nómina"/>
  </r>
  <r>
    <x v="13"/>
    <n v="305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l rubro  s.s 20% de sobresueldo a los funcionarios de la nomina de excedentes con derecho a ello"/>
    <s v="Número"/>
    <n v="8"/>
    <n v="10302792.138512494"/>
    <n v="82422337.108099952"/>
    <n v="1638397.6875"/>
    <n v="13107181.5"/>
    <n v="13107181"/>
    <s v="08/01/2016:FORMATO DE FABIAN TRUJILLO POR VALOR DE $ 13.107.181 PARA ESTA ACTIVIDAD"/>
    <n v="0.5"/>
    <d v="2016-01-02T00:00:00"/>
    <d v="2016-12-31T00:00:00"/>
    <s v="recurso ordinario"/>
    <s v="Cordinador de nómina"/>
  </r>
  <r>
    <x v="13"/>
    <n v="3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l rubro  sueldo básico a los funcionarios de la nomina de excedentes con derecho a ello"/>
    <s v="Número"/>
    <n v="8"/>
    <n v="2616589.2553056194"/>
    <n v="20932714.042444956"/>
    <n v="655359.07499999995"/>
    <n v="5242872.5999999996"/>
    <n v="5242872"/>
    <s v="08/01/2016:FORMATO DE FABIAN TRUJILLO POR VALOR DE $ 5.242.872 PARA ESTA ACTIVIDAD"/>
    <n v="0.59999999962747097"/>
    <d v="2016-01-02T00:00:00"/>
    <d v="2016-12-31T00:00:00"/>
    <s v="recurso ordinario"/>
    <s v="Cordinador de nómina"/>
  </r>
  <r>
    <x v="13"/>
    <n v="307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1"/>
    <s v="Gestión"/>
    <x v="13"/>
    <x v="3"/>
    <n v="1"/>
    <m/>
    <m/>
    <s v="liquidacion de los  aportes  parafiscales - nomina de excedentes"/>
    <s v="Número"/>
    <n v="8"/>
    <n v="2344770.8015893749"/>
    <n v="18758166.412714999"/>
    <n v="655359.07499999995"/>
    <n v="5242872.5999999996"/>
    <n v="5242872"/>
    <s v="08/01/2016:FORMATO DE FABIAN TRUJILLO POR VALOR DE $ 5.242.872 PARA ESTA ACTIVIDAD"/>
    <n v="0.59999999962747097"/>
    <d v="2016-01-02T00:00:00"/>
    <d v="2016-12-31T00:00:00"/>
    <s v="recurso ordinario"/>
    <s v="Cordinador de nómina"/>
  </r>
  <r>
    <x v="13"/>
    <n v="309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2"/>
    <s v="Gestión"/>
    <x v="13"/>
    <x v="3"/>
    <n v="1"/>
    <m/>
    <m/>
    <s v="Atender la dotación de los funcionarios con derecho a ello"/>
    <s v="Número"/>
    <n v="4"/>
    <n v="1500000000"/>
    <n v="6000000000"/>
    <n v="0"/>
    <n v="0"/>
    <m/>
    <m/>
    <n v="0"/>
    <d v="2016-01-15T00:00:00"/>
    <d v="2016-12-31T00:00:00"/>
    <m/>
    <s v="Cordinador de Bienestar"/>
  </r>
  <r>
    <x v="13"/>
    <n v="33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2"/>
    <s v="Gestión"/>
    <x v="13"/>
    <x v="3"/>
    <n v="1"/>
    <m/>
    <m/>
    <s v="Contratar servicios especializados  asociados al sistema informacion  sistema humano"/>
    <s v="mes"/>
    <n v="4"/>
    <n v="47268960"/>
    <n v="189075840"/>
    <n v="0"/>
    <n v="0"/>
    <m/>
    <m/>
    <n v="0"/>
    <d v="2016-01-15T00:00:00"/>
    <d v="2016-12-31T00:00:00"/>
    <m/>
    <s v="Cordinador de Bienestar"/>
  </r>
  <r>
    <x v="13"/>
    <n v="33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2"/>
    <s v="Gestión"/>
    <x v="13"/>
    <x v="3"/>
    <n v="1"/>
    <m/>
    <m/>
    <s v="Elaborar  el panorama  de factores de riesgo (matriz de identificacion de peligro)correspondiente a la s instalaciones de las  ied pertenecientes a losmunicipios no certificados del departamento"/>
    <s v="Número"/>
    <n v="1"/>
    <n v="300000000"/>
    <n v="300000000"/>
    <n v="210000000"/>
    <n v="210000000"/>
    <m/>
    <m/>
    <n v="210000000"/>
    <d v="2016-01-15T00:00:00"/>
    <d v="2016-12-31T00:00:00"/>
    <s v="SGP"/>
    <s v="Cordinador de Bienestar"/>
  </r>
  <r>
    <x v="13"/>
    <n v="33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2"/>
    <s v="Gestión"/>
    <x v="13"/>
    <x v="3"/>
    <n v="1"/>
    <m/>
    <m/>
    <s v="Compra dotacion e implementos deportivos y de recreacion"/>
    <s v="Número"/>
    <n v="1"/>
    <n v="100000000"/>
    <n v="100000000"/>
    <n v="0"/>
    <n v="0"/>
    <m/>
    <m/>
    <n v="0"/>
    <m/>
    <m/>
    <m/>
    <m/>
  </r>
  <r>
    <x v="13"/>
    <n v="33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2"/>
    <s v="Gestión"/>
    <x v="13"/>
    <x v="3"/>
    <n v="1"/>
    <m/>
    <m/>
    <s v="Practicar exámenes médicos periodicos ocupacionales  y exámenes de laboratorio"/>
    <s v="mes  "/>
    <n v="1"/>
    <n v="105000000"/>
    <n v="105000000"/>
    <n v="105000000"/>
    <n v="105000000"/>
    <m/>
    <m/>
    <n v="105000000"/>
    <d v="2016-01-15T00:00:00"/>
    <d v="2016-12-31T00:00:00"/>
    <s v="SGP"/>
    <s v="Cordinador de Bienestar"/>
  </r>
  <r>
    <x v="13"/>
    <n v="310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3"/>
    <s v="Gestión"/>
    <x v="13"/>
    <x v="3"/>
    <n v="1"/>
    <m/>
    <m/>
    <s v="liquidacion de la nómina - cuota sgp a los funcionarios  con derecho a ella"/>
    <s v="Número"/>
    <n v="409.78157157000004"/>
    <n v="33333333.333333332"/>
    <n v="13659385719"/>
    <n v="16756695.735304773"/>
    <n v="6866585112.7335072"/>
    <n v="400000000"/>
    <s v="08/01/2016:FORMATO DE FABIAN TRUJILLO POR VALOR DE $ 400.000.000 PARA ESTA ACTIVIDAD"/>
    <n v="6466585112.7335072"/>
    <d v="2016-01-02T00:00:00"/>
    <d v="2016-12-31T00:00:00"/>
    <s v="SGP"/>
    <s v="Cordinador de nómina"/>
  </r>
  <r>
    <x v="13"/>
    <n v="31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3"/>
    <s v="Gestión"/>
    <x v="13"/>
    <x v="3"/>
    <n v="1"/>
    <m/>
    <m/>
    <s v="liquidacion de la nómina - administratrivos de la planta fec a los funcionarios  con derecho a ella"/>
    <s v="Número"/>
    <n v="16"/>
    <n v="4251544323.9930935"/>
    <n v="68024709183.889496"/>
    <n v="2079993663.3037109"/>
    <n v="33279898612.859375"/>
    <n v="2963000000"/>
    <s v="08/01/2016:FORMATO DE FABIAN TRUJILLO POR VALOR DE $ 2.900.000.000 PARA ESTA ACTIVIDAD_x000a_19/01/2016:FORMATO DE LEONOR VALBUENA POR VALOR DE $ 63.000.000"/>
    <n v="30316898612.859375"/>
    <d v="2016-01-02T00:00:00"/>
    <d v="2016-12-31T00:00:00"/>
    <s v="SGP"/>
    <s v="Cordinador de nómina"/>
  </r>
  <r>
    <x v="13"/>
    <n v="313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3"/>
    <s v="Gestión"/>
    <x v="13"/>
    <x v="3"/>
    <n v="1"/>
    <m/>
    <m/>
    <s v="liquidar la nómina - docentes a los funcionarios  con derecho a ella"/>
    <s v="Número"/>
    <n v="16"/>
    <n v="25963682563.475342"/>
    <n v="415418921015.60547"/>
    <n v="21693651111.103287"/>
    <n v="347098417777.65259"/>
    <n v="25214000000"/>
    <s v="08/01/2016:FORMATO DE FABIAN TRUJILLO POR VALOR DE $ 25.000.000.000 PARA ESTA ACTIVIDAD_x000a_19/01/2016:FORMATO DE LEONOR VALBUENA POR VALOR DE $ 214.000.000"/>
    <n v="321884417777.65259"/>
    <d v="2016-01-02T00:00:00"/>
    <d v="2016-12-31T00:00:00"/>
    <s v="SGP"/>
    <s v="Cordinador de nómina"/>
  </r>
  <r>
    <x v="13"/>
    <n v="31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3"/>
    <s v="Gestión"/>
    <x v="13"/>
    <x v="3"/>
    <n v="1"/>
    <m/>
    <m/>
    <s v="liquidar la nómina - directivos docentes a los funcionarios  con derecho a ella"/>
    <s v="Número"/>
    <n v="16"/>
    <n v="4606878020.7089062"/>
    <n v="73710048331.342499"/>
    <n v="2141811056.8596582"/>
    <n v="34268976909.754532"/>
    <n v="2867500000"/>
    <s v="08/01/2016:FORMATO DE FABIAN TRUJILLO POR VALOR DE $ 2.600.000.000 PARA ESTA ACTIVIDAD_x000a_20/01/2016:FORMATO DE LEONOR VALBUENA POR VALOR DE $ 267.500.000"/>
    <n v="31401476909.754532"/>
    <d v="2016-01-02T00:00:00"/>
    <d v="2016-12-31T00:00:00"/>
    <s v="SGP"/>
    <s v="Cordinador de nómina"/>
  </r>
  <r>
    <x v="13"/>
    <n v="319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4"/>
    <s v="Gestión"/>
    <x v="13"/>
    <x v="3"/>
    <n v="1"/>
    <m/>
    <m/>
    <s v="dotacion institucional y mantenimiento  de infraestructura educativa : compra e instalación de ambientes de aprendizaje prefabircados, unidades sanitarias, carpas,dotación de recursos para el aprendizaje, mobiliario escolar (alumnos y docentes), laboratorios y en general cualquier elemento necesario para la educación que se encuentre dentro de la afectación y cualquier situacion que amerite la prestacion adeacuada del servicio educativo."/>
    <s v="Número"/>
    <n v="4.3809523809523814"/>
    <n v="1050000000"/>
    <n v="4600000000"/>
    <n v="0"/>
    <n v="0"/>
    <m/>
    <m/>
    <n v="0"/>
    <m/>
    <m/>
    <m/>
    <m/>
  </r>
  <r>
    <x v="13"/>
    <n v="323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5"/>
    <s v="Gestión"/>
    <x v="13"/>
    <x v="3"/>
    <n v="1"/>
    <s v="NA"/>
    <s v="NA"/>
    <s v="programar los gastos por edición de formas, escritos, publicaciones, revistas, libros, sellos, suscripciones y avisos requeridos en la sec."/>
    <s v="Número"/>
    <n v="15"/>
    <n v="72848466.666666672"/>
    <n v="1092727000"/>
    <n v="333333.33333333331"/>
    <n v="5000000"/>
    <m/>
    <m/>
    <n v="5000000"/>
    <d v="2016-01-16T00:00:00"/>
    <d v="2016-12-15T00:00:00"/>
    <s v="SGP"/>
    <m/>
  </r>
  <r>
    <x v="13"/>
    <n v="41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5"/>
    <s v="Gestión"/>
    <x v="13"/>
    <x v="2"/>
    <n v="1"/>
    <s v="NA"/>
    <s v="NA"/>
    <s v="Programar los gastos por concepto de bienes tangibles e intangibles de consumo final que no son objeto de devolución "/>
    <s v="Número"/>
    <n v="2"/>
    <n v="546363500"/>
    <n v="1092727000"/>
    <n v="3000000"/>
    <n v="6000000"/>
    <m/>
    <m/>
    <n v="6000000"/>
    <d v="2016-01-16T00:00:00"/>
    <d v="2016-12-15T00:00:00"/>
    <s v="SGP"/>
    <s v="FREDY CASTAÑEDA"/>
  </r>
  <r>
    <x v="13"/>
    <n v="409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5"/>
    <s v="Gestión"/>
    <x v="13"/>
    <x v="2"/>
    <n v="1"/>
    <s v="NA"/>
    <s v="NA"/>
    <s v="transporte escolar"/>
    <s v="Número"/>
    <n v="1"/>
    <n v="7457861775"/>
    <n v="7457861775"/>
    <n v="0"/>
    <n v="0"/>
    <m/>
    <m/>
    <n v="0"/>
    <m/>
    <m/>
    <s v="SGP"/>
    <m/>
  </r>
  <r>
    <x v="13"/>
    <n v="415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5"/>
    <s v="Gestión"/>
    <x v="13"/>
    <x v="4"/>
    <n v="1"/>
    <s v="NA"/>
    <s v="NA"/>
    <s v="Aquirir los enseres y equipos de oficina para la sec"/>
    <s v="Número"/>
    <n v="1"/>
    <n v="573681675"/>
    <n v="573681675"/>
    <n v="62500000"/>
    <n v="62500000"/>
    <m/>
    <m/>
    <n v="62500000"/>
    <d v="2016-01-16T00:00:00"/>
    <d v="2016-12-15T00:00:00"/>
    <s v="SGP"/>
    <m/>
  </r>
  <r>
    <x v="13"/>
    <n v="42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5"/>
    <s v="Gestión"/>
    <x v="13"/>
    <x v="2"/>
    <n v="1"/>
    <s v="NA"/>
    <s v="NA"/>
    <s v="contratar los seguros requeridos por la sec"/>
    <s v="Número"/>
    <n v="1"/>
    <n v="1388309653.5"/>
    <n v="1388309653.5"/>
    <n v="90000000"/>
    <n v="90000000"/>
    <m/>
    <m/>
    <n v="90000000"/>
    <d v="2016-04-01T00:00:00"/>
    <d v="2016-12-31T00:00:00"/>
    <s v="SGP"/>
    <s v="LUCÍA ANZOLA"/>
  </r>
  <r>
    <x v="13"/>
    <n v="410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5"/>
    <s v="Gestión"/>
    <x v="13"/>
    <x v="2"/>
    <n v="1"/>
    <s v="NA"/>
    <s v="NA"/>
    <s v="Atender los gastos por comisiones bancarias legalmente establecidas"/>
    <s v="personas"/>
    <n v="12.523633500000001"/>
    <n v="50000000"/>
    <n v="626181675"/>
    <n v="79849.031034004627"/>
    <n v="1000000"/>
    <m/>
    <m/>
    <n v="1000000"/>
    <d v="2016-04-01T00:00:00"/>
    <d v="2016-12-31T00:00:00"/>
    <s v="SGP"/>
    <s v="CINDY SALAMANCA"/>
  </r>
  <r>
    <x v="13"/>
    <n v="417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2"/>
    <n v="1"/>
    <m/>
    <m/>
    <s v="contratar las personas necesarias para la prestación de servicios técnicos en el sector educación de carácter esporádico y transitorio"/>
    <s v="personas"/>
    <n v="8"/>
    <n v="151007602.14290524"/>
    <n v="1208060817.1432419"/>
    <n v="14537920.375"/>
    <n v="116303363"/>
    <m/>
    <m/>
    <n v="116303363"/>
    <d v="2016-01-16T00:00:00"/>
    <d v="2016-12-31T00:00:00"/>
    <s v="SGP"/>
    <m/>
  </r>
  <r>
    <x v="13"/>
    <n v="418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2"/>
    <n v="1"/>
    <m/>
    <m/>
    <s v="contratar las personas necesarias para la asesoría profesional en el sector educación de carácter esporádico y transitorio"/>
    <s v="personas"/>
    <n v="30"/>
    <n v="151186921.26615"/>
    <n v="4535607637.9844999"/>
    <n v="51719920.200000003"/>
    <n v="1551597606"/>
    <m/>
    <m/>
    <n v="1551597606"/>
    <d v="2016-01-16T00:00:00"/>
    <d v="2016-12-31T00:00:00"/>
    <s v="SGP"/>
    <m/>
  </r>
  <r>
    <x v="13"/>
    <n v="418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5"/>
    <n v="1"/>
    <m/>
    <m/>
    <s v="adquisición de equipos de computo"/>
    <s v="Número de dotaciones realizadas"/>
    <n v="1"/>
    <n v="2070990846.75"/>
    <n v="2070990846.75"/>
    <n v="100000000"/>
    <n v="100000000"/>
    <m/>
    <m/>
    <n v="100000000"/>
    <s v="enero 18 de 2016"/>
    <s v="Marzo 31 de 2016"/>
    <s v="SGP"/>
    <s v="Martín Rico"/>
  </r>
  <r>
    <x v="13"/>
    <n v="419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2"/>
    <n v="1"/>
    <s v="NA"/>
    <s v="NA"/>
    <s v="contratar los servicios necesarios para conservar los bienes muebles e inmuebles de la secretaría de educación"/>
    <s v="Número"/>
    <n v="1"/>
    <n v="757259811"/>
    <n v="757259811"/>
    <n v="3000000"/>
    <n v="3000000"/>
    <m/>
    <m/>
    <n v="3000000"/>
    <d v="2016-01-16T00:00:00"/>
    <d v="2016-12-15T00:00:00"/>
    <s v="SGP"/>
    <s v="FREDY CASTAÑEDA"/>
  </r>
  <r>
    <x v="13"/>
    <n v="420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2"/>
    <n v="1"/>
    <s v="NA"/>
    <s v="NA"/>
    <s v="programar las visitas de control, asesoría y apoyo a las ied en los municipios de cundinamarca."/>
    <s v="Número de comisiones elaboradas"/>
    <n v="160"/>
    <n v="2223016.4906250001"/>
    <n v="355682638.5"/>
    <n v="500000"/>
    <n v="80000000"/>
    <n v="80000000"/>
    <m/>
    <n v="0"/>
    <d v="2016-02-01T00:00:00"/>
    <d v="2016-12-16T00:00:00"/>
    <s v="SGP"/>
    <s v="LEONOR VALBUENA"/>
  </r>
  <r>
    <x v="13"/>
    <n v="42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2"/>
    <n v="1"/>
    <s v="NA"/>
    <s v="NA"/>
    <s v="pagar los gastos de mensajería, transporte y peajes."/>
    <s v="Número de pagos realizados"/>
    <n v="300"/>
    <n v="841399.79"/>
    <n v="252419937"/>
    <n v="20000"/>
    <n v="6000000"/>
    <m/>
    <m/>
    <n v="6000000"/>
    <d v="2016-01-16T00:00:00"/>
    <d v="2016-12-15T00:00:00"/>
    <s v="SGP"/>
    <s v="FREDY CASTAÑEDA"/>
  </r>
  <r>
    <x v="13"/>
    <n v="42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6"/>
    <n v="1"/>
    <s v="NA"/>
    <s v="NA"/>
    <s v="pagar los gastos de impuesto predial legalmente a cargo de la sec"/>
    <s v="Número de pagos realizados"/>
    <n v="1"/>
    <n v="189314952.75"/>
    <n v="189314952.75"/>
    <n v="0"/>
    <n v="0"/>
    <m/>
    <m/>
    <n v="0"/>
    <m/>
    <m/>
    <s v="SGP"/>
    <m/>
  </r>
  <r>
    <x v="13"/>
    <n v="42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6"/>
    <s v="Gestión"/>
    <x v="13"/>
    <x v="2"/>
    <n v="1"/>
    <s v="NA"/>
    <s v="NA"/>
    <s v="pagar los servicios públicos de agua, energía y teléfono legalmene a cargo de la secretaría de educación."/>
    <s v="Número de pagos realizados"/>
    <n v="18"/>
    <n v="14253312.442599999"/>
    <n v="256559623.96679997"/>
    <n v="444444.44444444444"/>
    <n v="8000000"/>
    <n v="8000000"/>
    <s v="20/01/2015: FORMATO DE LUCIA ANZOLA POR VALOR DE $ 8.000.000 PAGO SERV PUBLICOS"/>
    <n v="0"/>
    <d v="2016-01-01T00:00:00"/>
    <d v="2016-12-31T00:00:00"/>
    <s v="SGP"/>
    <s v="LUCÍA ANZOLA"/>
  </r>
  <r>
    <x v="13"/>
    <n v="42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7"/>
    <s v="Gestión"/>
    <x v="13"/>
    <x v="2"/>
    <n v="1"/>
    <s v="NA"/>
    <s v="NA"/>
    <s v="financiar el pago de pasivos exigibles"/>
    <s v="Número"/>
    <n v="1"/>
    <n v="23000000"/>
    <n v="23000000"/>
    <n v="0"/>
    <n v="0"/>
    <m/>
    <m/>
    <n v="0"/>
    <m/>
    <m/>
    <m/>
    <m/>
  </r>
  <r>
    <x v="13"/>
    <n v="60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8"/>
    <s v="Gestión"/>
    <x v="13"/>
    <x v="5"/>
    <n v="1"/>
    <s v="Secretaría TIC"/>
    <s v="MEN"/>
    <s v="contratar el servicio de conectividad a internet para las sedes educativas de los municipios no certificados"/>
    <s v="Unidad"/>
    <n v="1"/>
    <n v="14962500000"/>
    <n v="14962500000"/>
    <n v="10478200000"/>
    <n v="10478200000"/>
    <m/>
    <m/>
    <n v="10478200000"/>
    <s v="enero 18 de 2016"/>
    <s v="Abril 22 de 2016"/>
    <s v="SGP"/>
    <s v="Luis Fernando Bustos"/>
  </r>
  <r>
    <x v="13"/>
    <n v="60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8"/>
    <s v="Gestión"/>
    <x v="13"/>
    <x v="5"/>
    <n v="1"/>
    <s v="Secretaría TIC"/>
    <s v="MEN"/>
    <s v="contratar la interventoria para  servicio de internet"/>
    <s v="Unidad"/>
    <n v="1"/>
    <n v="787500000"/>
    <n v="787500000"/>
    <n v="500000000"/>
    <n v="500000000"/>
    <m/>
    <m/>
    <n v="500000000"/>
    <s v="enero 18 de 2016"/>
    <d v="2016-12-01T00:00:00"/>
    <s v="SGP"/>
    <s v="Sandra Mora"/>
  </r>
  <r>
    <x v="13"/>
    <n v="335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29"/>
    <s v="Gestión"/>
    <x v="13"/>
    <x v="3"/>
    <n v="1"/>
    <m/>
    <m/>
    <s v="pagar las deudas laborales certificadas men "/>
    <m/>
    <n v="1"/>
    <n v="150000000000"/>
    <n v="150000000000"/>
    <n v="30000000000"/>
    <n v="30000000000"/>
    <n v="30000000000"/>
    <s v="08/01/2016: FORMATO DE FABIAN TRUJILLO POR VALOR DE $ 30.000.000.000"/>
    <n v="0"/>
    <d v="2016-01-01T00:00:00"/>
    <d v="2016-12-31T00:00:00"/>
    <s v="excedentes sgp con situación de fondos"/>
    <s v="Cordinador de nómina"/>
  </r>
  <r>
    <x v="13"/>
    <n v="61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5"/>
    <n v="1"/>
    <m/>
    <m/>
    <s v="financiación de proyectos para mejoramiento de la calidad educativa"/>
    <s v="Número"/>
    <n v="1"/>
    <n v="10908270000"/>
    <n v="10908270000"/>
    <n v="900000000"/>
    <n v="900000000"/>
    <m/>
    <m/>
    <n v="900000000"/>
    <m/>
    <m/>
    <s v="rendimientos financieros SGP"/>
    <m/>
  </r>
  <r>
    <x v="13"/>
    <n v="61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5"/>
    <n v="1"/>
    <m/>
    <m/>
    <s v="dotacion de material didactico para establecimientos educativos"/>
    <s v="Número"/>
    <n v="1"/>
    <n v="10706265000"/>
    <n v="10706265000"/>
    <n v="300000000"/>
    <n v="300000000"/>
    <m/>
    <m/>
    <n v="300000000"/>
    <m/>
    <m/>
    <s v="rendimientos financieros SGP"/>
    <m/>
  </r>
  <r>
    <x v="13"/>
    <n v="61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5"/>
    <n v="1"/>
    <m/>
    <m/>
    <s v="capacitación a docentes no licenciados en lengua extranjera_x000a_"/>
    <s v="Número"/>
    <n v="1"/>
    <n v="11110275000"/>
    <n v="11110275000"/>
    <n v="0"/>
    <n v="0"/>
    <m/>
    <m/>
    <n v="0"/>
    <m/>
    <m/>
    <s v="rendimientos financieros SGP"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1"/>
    <s v="Gestión"/>
    <x v="13"/>
    <x v="1"/>
    <n v="1"/>
    <m/>
    <m/>
    <s v="Asignaciòn  personal de apoyo"/>
    <s v="Unidad"/>
    <n v="1"/>
    <n v="2865408000"/>
    <n v="2865408000"/>
    <n v="1700000000"/>
    <n v="1700000000"/>
    <m/>
    <m/>
    <n v="1700000000"/>
    <d v="2016-01-18T00:00:00"/>
    <d v="2016-11-28T00:00:00"/>
    <s v="SGP"/>
    <s v="Francy magdeya rodríguez"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1"/>
    <s v="Gestión"/>
    <x v="13"/>
    <x v="1"/>
    <n v="1"/>
    <m/>
    <m/>
    <s v="formación de docentes"/>
    <s v="Unidad"/>
    <n v="1"/>
    <n v="353412259"/>
    <n v="353412259"/>
    <n v="300000000"/>
    <n v="300000000"/>
    <m/>
    <m/>
    <n v="300000000"/>
    <d v="2016-01-18T00:00:00"/>
    <d v="2016-11-28T00:00:00"/>
    <s v="SGP"/>
    <s v="Francy magdeya rodríguez"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1"/>
    <s v="Gestión"/>
    <x v="13"/>
    <x v="1"/>
    <n v="1"/>
    <m/>
    <m/>
    <s v="Dotación material"/>
    <s v="Unidad"/>
    <n v="1"/>
    <n v="353412259"/>
    <n v="353412259"/>
    <n v="100000000"/>
    <n v="100000000"/>
    <m/>
    <m/>
    <n v="100000000"/>
    <d v="2016-01-18T00:00:00"/>
    <d v="2016-11-28T00:00:00"/>
    <s v="SGP"/>
    <s v="Francy magdeya rodríguez"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1"/>
    <s v="Gestión"/>
    <x v="13"/>
    <x v="1"/>
    <n v="1"/>
    <m/>
    <m/>
    <s v="Mejoramiento de condiciones de accesibilidad de infraestructura educativa estatal"/>
    <s v="Unidad"/>
    <n v="1"/>
    <n v="353412259"/>
    <n v="353412259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financiar proyectos para el mejoramiento de la calidad educativa. "/>
    <s v="Número"/>
    <n v="1"/>
    <n v="10908270000"/>
    <n v="1090827000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dotar de material didáctico para establecimientos educativos."/>
    <s v="Número"/>
    <n v="1"/>
    <n v="10706265000"/>
    <n v="1070626500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capacitar a docentes  (recursos humanos)."/>
    <s v="Número"/>
    <n v="1"/>
    <n v="11110275000"/>
    <n v="1111027500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realizar asistencia técnica y asesoría."/>
    <s v="Número"/>
    <n v="1"/>
    <n v="10100250000"/>
    <n v="1010025000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realizar foros y eventos."/>
    <s v="Número"/>
    <n v="2"/>
    <n v="782769375"/>
    <n v="156553875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hacer mantenimiento de equipos y software educativo para establecimientos educativos."/>
    <s v="Número"/>
    <n v="1"/>
    <n v="500000000"/>
    <n v="50000000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apropiar nuevas tecnologías."/>
    <s v="Número"/>
    <n v="1"/>
    <n v="1969548750"/>
    <n v="1969548750"/>
    <n v="0"/>
    <n v="0"/>
    <m/>
    <m/>
    <n v="0"/>
    <m/>
    <m/>
    <m/>
    <m/>
  </r>
  <r>
    <x v="13"/>
    <n v="1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2"/>
    <s v="Gestión"/>
    <x v="13"/>
    <x v="1"/>
    <n v="1"/>
    <m/>
    <m/>
    <s v="hacer mantenimiento a la infraestructura educativa (conservación preventiva, correctiva y de mejoramiento de los establecimientos educativos con el objeto de garantizar su adecuado funcionamiento sin modificar la infraestructura existente)."/>
    <s v="Número"/>
    <n v="1"/>
    <n v="3939097500"/>
    <n v="3939097500"/>
    <n v="0"/>
    <n v="0"/>
    <m/>
    <m/>
    <n v="0"/>
    <m/>
    <m/>
    <m/>
    <m/>
  </r>
  <r>
    <x v="13"/>
    <n v="703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financiación de proyectos para mejoramiento de la calidad educativa. "/>
    <s v="Número"/>
    <n v="1"/>
    <n v="505012500"/>
    <n v="505012500"/>
    <n v="0"/>
    <n v="0"/>
    <m/>
    <m/>
    <n v="0"/>
    <m/>
    <m/>
    <m/>
    <m/>
  </r>
  <r>
    <x v="13"/>
    <n v="70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dotacion de material didactico para establecimientos educativos"/>
    <s v="Número"/>
    <n v="1"/>
    <n v="606015000"/>
    <n v="606015000"/>
    <n v="0"/>
    <n v="0"/>
    <m/>
    <m/>
    <n v="0"/>
    <m/>
    <m/>
    <m/>
    <m/>
  </r>
  <r>
    <x v="13"/>
    <n v="7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capacitación recursos humanos (docentes)."/>
    <s v="Número"/>
    <n v="1"/>
    <n v="454511250"/>
    <n v="454511250"/>
    <n v="0"/>
    <n v="0"/>
    <m/>
    <m/>
    <n v="0"/>
    <m/>
    <m/>
    <m/>
    <m/>
  </r>
  <r>
    <x v="13"/>
    <n v="7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asistencia técnica y asesoria"/>
    <s v="Número"/>
    <n v="1"/>
    <n v="707017500"/>
    <n v="707017500"/>
    <n v="0"/>
    <n v="0"/>
    <m/>
    <m/>
    <n v="0"/>
    <m/>
    <m/>
    <m/>
    <m/>
  </r>
  <r>
    <x v="13"/>
    <n v="7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foros y eventos"/>
    <s v="Número"/>
    <n v="1"/>
    <n v="1010025000"/>
    <n v="1010025000"/>
    <n v="0"/>
    <n v="0"/>
    <m/>
    <m/>
    <n v="0"/>
    <m/>
    <m/>
    <m/>
    <m/>
  </r>
  <r>
    <x v="13"/>
    <n v="7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apropiación nuevas tecnologías"/>
    <s v="Número"/>
    <n v="1"/>
    <n v="808020000"/>
    <n v="808020000"/>
    <n v="0"/>
    <n v="0"/>
    <m/>
    <m/>
    <n v="0"/>
    <m/>
    <m/>
    <m/>
    <m/>
  </r>
  <r>
    <x v="13"/>
    <n v="7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3"/>
    <s v="Gestión"/>
    <x v="13"/>
    <x v="4"/>
    <n v="1"/>
    <s v="Sec- Educ."/>
    <m/>
    <s v="mantenimiento infraestructura educativa (conservación preventiva, correctiva y de mejoramiento de los establecimientos educativos con el objeto de garantizar su adecuado funcionamiento sin modificar la infraestructura existente)."/>
    <s v="Número"/>
    <n v="1"/>
    <n v="3535087500"/>
    <n v="3535087500"/>
    <n v="0"/>
    <n v="0"/>
    <m/>
    <m/>
    <n v="0"/>
    <m/>
    <m/>
    <m/>
    <m/>
  </r>
  <r>
    <x v="13"/>
    <n v="10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4"/>
    <s v="Gestión"/>
    <x v="13"/>
    <x v="1"/>
    <n v="1"/>
    <s v="SEC. EDU."/>
    <m/>
    <s v="administración del servicio educativo"/>
    <s v="Unidad"/>
    <n v="1"/>
    <n v="5000000000"/>
    <n v="5000000000"/>
    <n v="1498192276"/>
    <n v="1498192276"/>
    <n v="1498192276"/>
    <s v="22/01/2016: FORMATO DE NOHEMY GONZALEZ POR VALOR DE $ 1.498.192.276"/>
    <n v="0"/>
    <d v="2016-01-18T00:00:00"/>
    <d v="2016-11-28T00:00:00"/>
    <s v="SGP"/>
    <s v="Juliet Castiblanco"/>
  </r>
  <r>
    <x v="13"/>
    <n v="103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4"/>
    <s v="Gestión"/>
    <x v="13"/>
    <x v="1"/>
    <n v="1"/>
    <s v="SEC.EDUC."/>
    <m/>
    <s v="pago sentencias y conciliaciones "/>
    <s v="Unidad"/>
    <n v="1"/>
    <n v="486675000"/>
    <n v="486675000"/>
    <n v="15000000"/>
    <n v="15000000"/>
    <m/>
    <m/>
    <n v="15000000"/>
    <d v="2016-01-18T00:00:00"/>
    <d v="2016-11-28T00:00:00"/>
    <s v="SGP"/>
    <s v="Maria Nohemy Gonzalez"/>
  </r>
  <r>
    <x v="13"/>
    <n v="10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4"/>
    <s v="Gestión"/>
    <x v="13"/>
    <x v="1"/>
    <n v="1"/>
    <s v="SEC.EDUC."/>
    <m/>
    <s v="contratación de la prestación del servicio educativo"/>
    <s v="Unidad"/>
    <n v="3"/>
    <n v="1646110050.6666667"/>
    <n v="4938330152"/>
    <n v="366666666.66666669"/>
    <n v="1100000000"/>
    <n v="1061295184"/>
    <s v="15/01/2016:formato de nohemy gonzalez por valor de $ 390.593.512_x000a_15/01/2016:formato de nohemy gonzalez por valor de $ 670.701.672"/>
    <n v="38704816"/>
    <d v="2016-01-18T00:00:00"/>
    <d v="2016-11-28T00:00:00"/>
    <s v="SGP"/>
    <s v="Juliet Castiblanco"/>
  </r>
  <r>
    <x v="13"/>
    <n v="105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4"/>
    <s v="Gestión"/>
    <x v="13"/>
    <x v="1"/>
    <n v="1"/>
    <s v="SEC.EDUC."/>
    <m/>
    <s v="pago sentencias y conciliaciones"/>
    <s v="Unidad"/>
    <n v="1"/>
    <n v="648900000"/>
    <n v="648900000"/>
    <n v="15000000"/>
    <n v="15000000"/>
    <m/>
    <m/>
    <n v="15000000"/>
    <d v="2016-01-18T00:00:00"/>
    <d v="2016-11-28T00:00:00"/>
    <s v="SGP"/>
    <s v="Maria Nohemy Gonzalez"/>
  </r>
  <r>
    <x v="13"/>
    <n v="105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4"/>
    <s v="Gestión"/>
    <x v="13"/>
    <x v="1"/>
    <n v="1"/>
    <s v="SEC.EDUC."/>
    <m/>
    <s v="Promoción e implementación de estrategias de desarrollo pedagógico  "/>
    <s v="Unidad"/>
    <n v="2"/>
    <n v="2000000000"/>
    <n v="4000000000"/>
    <n v="256741500"/>
    <n v="513483000"/>
    <n v="513483000"/>
    <s v="15/01/2016:FORMATO DE NOHEMY GONZALEZ POR VALOR DE $ 513.483.000_x000a_"/>
    <n v="0"/>
    <d v="2016-01-18T00:00:00"/>
    <d v="2016-11-28T00:00:00"/>
    <s v="SGP"/>
    <s v="Maria Nohemy Gonzalez"/>
  </r>
  <r>
    <x v="13"/>
    <n v="106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5"/>
    <s v="Gestión"/>
    <x v="13"/>
    <x v="1"/>
    <n v="1"/>
    <s v="SEC.EDUC."/>
    <m/>
    <s v="Arrendamiento de infraestructura para la prestaciòn del servicio educativo"/>
    <s v="Unidad"/>
    <n v="4"/>
    <n v="229518646.5"/>
    <n v="918074586"/>
    <n v="163670835.5"/>
    <n v="654683342"/>
    <m/>
    <m/>
    <n v="654683342"/>
    <d v="2016-01-01T00:00:00"/>
    <d v="2016-12-31T00:00:00"/>
    <s v="SGP"/>
    <s v="Maria Nohemy Gonzalez"/>
  </r>
  <r>
    <x v="13"/>
    <n v="249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0"/>
    <n v="1"/>
    <m/>
    <m/>
    <s v="formación y capacitación a docentes y estudiantes de ied  que han disminuido sus resultados en las pruebas saber"/>
    <s v="Número"/>
    <n v="1"/>
    <n v="10100250000"/>
    <n v="10100250000"/>
    <n v="600000000"/>
    <n v="600000000"/>
    <m/>
    <m/>
    <n v="600000000"/>
    <m/>
    <m/>
    <s v="rendimientos financieros SGP"/>
    <m/>
  </r>
  <r>
    <x v="13"/>
    <n v="20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0"/>
    <n v="1"/>
    <m/>
    <m/>
    <s v="foros y eventos"/>
    <s v="Número"/>
    <n v="1"/>
    <n v="1565538750"/>
    <n v="1565538750"/>
    <n v="0"/>
    <n v="0"/>
    <m/>
    <m/>
    <n v="0"/>
    <m/>
    <m/>
    <s v="rendimientos financieros SGP"/>
    <m/>
  </r>
  <r>
    <x v="13"/>
    <n v="20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0"/>
    <n v="1"/>
    <m/>
    <m/>
    <s v="dotación y mantenimiento de equipos y software educativo para establecimientos educativos"/>
    <s v="Número"/>
    <n v="1"/>
    <n v="500000000"/>
    <n v="500000000"/>
    <n v="0"/>
    <n v="0"/>
    <m/>
    <m/>
    <n v="0"/>
    <m/>
    <m/>
    <s v="rendimientos financieros SGP"/>
    <m/>
  </r>
  <r>
    <x v="13"/>
    <n v="203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7"/>
    <n v="1"/>
    <m/>
    <m/>
    <s v="fortalecimiento del observatorio de redes sociales educativas  a través de procesos de formación de directivos docentes, docentes, estudiantes y funcionarios de la secretaría de educación,  en programas de incorporación de las tic en los procesos pedagógicos."/>
    <s v="Número"/>
    <n v="1"/>
    <n v="1969548750"/>
    <n v="1969548750"/>
    <n v="600000000"/>
    <n v="600000000"/>
    <m/>
    <m/>
    <n v="600000000"/>
    <m/>
    <m/>
    <s v="rendimientos financieros SGP"/>
    <m/>
  </r>
  <r>
    <x v="13"/>
    <n v="204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0"/>
    <s v="Gestión"/>
    <x v="13"/>
    <x v="0"/>
    <n v="1"/>
    <m/>
    <m/>
    <s v="mantenimiento infraestructura educativa (conservación preventiva, correctiva y de mejoramiento de los establecimientos educativos con el objeto de garantizar su adecuado funcionamiento sin modificar la infraestructura existente)"/>
    <s v="Número"/>
    <n v="1"/>
    <n v="3939097500"/>
    <n v="3939097500"/>
    <n v="0"/>
    <n v="0"/>
    <m/>
    <m/>
    <n v="0"/>
    <m/>
    <m/>
    <s v="rendimientos financieros SGP"/>
    <m/>
  </r>
  <r>
    <x v="13"/>
    <n v="1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5"/>
    <s v="Gestión"/>
    <x v="13"/>
    <x v="1"/>
    <n v="1"/>
    <s v="Sec. Educ-"/>
    <m/>
    <s v="Pago sentencias y conciliaciones"/>
    <s v="Unidad"/>
    <n v="1"/>
    <n v="432600000"/>
    <n v="432600000"/>
    <n v="10000000"/>
    <n v="10000000"/>
    <m/>
    <m/>
    <n v="10000000"/>
    <d v="2016-01-01T00:00:00"/>
    <d v="2016-12-31T00:00:00"/>
    <s v="SGP"/>
    <s v="Maria Nohemy Gonzalez"/>
  </r>
  <r>
    <x v="14"/>
    <n v="3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cesantías"/>
    <s v="Número"/>
    <n v="2"/>
    <n v="546363500"/>
    <n v="1092727000"/>
    <n v="0"/>
    <n v="0"/>
    <m/>
    <m/>
    <n v="0"/>
    <m/>
    <m/>
    <m/>
    <m/>
  </r>
  <r>
    <x v="14"/>
    <n v="3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horas extras y dias festivos"/>
    <s v="Número"/>
    <n v="1"/>
    <n v="7457861775"/>
    <n v="7457861775"/>
    <n v="0"/>
    <n v="0"/>
    <m/>
    <m/>
    <n v="0"/>
    <m/>
    <m/>
    <m/>
    <m/>
  </r>
  <r>
    <x v="14"/>
    <n v="3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previsión social (salud)"/>
    <s v="Número"/>
    <n v="1"/>
    <n v="573681675"/>
    <n v="573681675"/>
    <n v="0"/>
    <n v="0"/>
    <m/>
    <m/>
    <n v="0"/>
    <m/>
    <m/>
    <m/>
    <m/>
  </r>
  <r>
    <x v="14"/>
    <n v="3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sobresueldo"/>
    <s v="Número"/>
    <n v="1"/>
    <n v="1388309653.5"/>
    <n v="1388309653.5"/>
    <n v="0"/>
    <n v="0"/>
    <m/>
    <m/>
    <n v="0"/>
    <m/>
    <m/>
    <m/>
    <m/>
  </r>
  <r>
    <x v="14"/>
    <n v="3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sueldos de personal de nómina"/>
    <s v="personas"/>
    <n v="1"/>
    <n v="50000000"/>
    <n v="50000000"/>
    <n v="0"/>
    <n v="0"/>
    <m/>
    <m/>
    <n v="0"/>
    <m/>
    <m/>
    <m/>
    <m/>
  </r>
  <r>
    <x v="14"/>
    <n v="331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liquidacion de la nómina de los docentes al servicio del departamento - sin situacion de fondos"/>
    <s v="Número"/>
    <n v="16"/>
    <n v="5094899491.9941559"/>
    <n v="81518391871.906494"/>
    <n v="4353032634.375001"/>
    <n v="69648522150.000015"/>
    <n v="6500000000"/>
    <s v="08/01/2015: FORMATO DE FABIAN TRUJILLO POR VALOR DE $ 6.500.000.000 PARA ESTA ACTIVIDAD"/>
    <n v="63148522150.000015"/>
    <d v="2016-01-02T00:00:00"/>
    <d v="2016-12-31T00:00:00"/>
    <s v="SGP"/>
    <s v="Cordinador de nómina"/>
  </r>
  <r>
    <x v="14"/>
    <n v="332"/>
    <s v="ALIANZA POR LA INFANCIA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36"/>
    <s v="Gestión"/>
    <x v="14"/>
    <x v="3"/>
    <n v="1"/>
    <m/>
    <m/>
    <s v="liquidacion de la nómina de los  directivos docentes al servicio del departamento - sin situacion de fondos"/>
    <s v="Número"/>
    <n v="16"/>
    <n v="515529427.84087497"/>
    <n v="8248470845.4539995"/>
    <n v="454690365.62500006"/>
    <n v="7275045850.000001"/>
    <n v="700000000"/>
    <s v="08/01/2015: FORMATO DE FABIAN TRUJILLO POR VALOR DE $ 700.000.000 PARA ESTA ACTIVIDAD"/>
    <n v="6575045850.000001"/>
    <d v="2016-01-02T00:00:00"/>
    <d v="2016-12-31T00:00:00"/>
    <s v="SGP"/>
    <s v="Cordinador de nómina"/>
  </r>
  <r>
    <x v="15"/>
    <n v="118"/>
    <s v="VIVE Y CRECE ADOLESCENCIA"/>
    <s v="DESARROLLO"/>
    <s v="Implementación de modelos educativos pertinentes de acuerdo a las condiciones de la población en las instituciones educativas oficiales Departamento de Cundinamarca"/>
    <n v="296125"/>
    <x v="10"/>
    <s v="Producto"/>
    <x v="15"/>
    <x v="0"/>
    <n v="1.4500000000000001E-2"/>
    <s v="SEC. EDUC."/>
    <m/>
    <s v="adquisición de  materiales pedagogico."/>
    <s v="Materiales"/>
    <n v="1100"/>
    <n v="2727273"/>
    <n v="3000000300"/>
    <n v="45454.545454545456"/>
    <n v="50000000"/>
    <m/>
    <m/>
    <n v="50000000"/>
    <d v="2016-02-01T00:00:00"/>
    <d v="2016-11-30T00:00:00"/>
    <s v="recurso ordinario"/>
    <s v="Cesar Augusto Guerrero"/>
  </r>
  <r>
    <x v="15"/>
    <n v="119"/>
    <s v="VIVE Y CRECE ADOLESCENCIA"/>
    <s v="DESARROLLO"/>
    <s v="Implementación de modelos educativos pertinentes de acuerdo a las condiciones de la población en las instituciones educativas oficiales Departamento de Cundinamarca"/>
    <n v="29612502"/>
    <x v="9"/>
    <s v="Producto"/>
    <x v="15"/>
    <x v="0"/>
    <n v="1.4500000000000001E-2"/>
    <s v="SEC. EDUC."/>
    <m/>
    <s v="seguimiento y evaluaciòn "/>
    <s v="Otros gastos generales"/>
    <n v="1"/>
    <n v="200000000"/>
    <n v="200000000"/>
    <n v="35000000"/>
    <n v="35000000"/>
    <m/>
    <m/>
    <n v="35000000"/>
    <d v="2016-02-01T00:00:00"/>
    <d v="2016-11-30T00:00:00"/>
    <s v="recurso ordinario"/>
    <s v="Cesar Augusto Guerrero"/>
  </r>
  <r>
    <x v="16"/>
    <n v="231"/>
    <s v="VIVE Y CRECE ADOLESCENCIA"/>
    <s v="DESARROLLO"/>
    <s v="Implementación para el uso de las TIC en las prácticas pedagógicas de gestión escolar y comunitaria instituciones educativas oficiales Departamento de Cundinamarca"/>
    <n v="296130"/>
    <x v="37"/>
    <s v="Producto"/>
    <x v="16"/>
    <x v="7"/>
    <n v="1"/>
    <m/>
    <m/>
    <s v="Fortalecer el observatorio de redes sociales y puesta en marcha  desde la secretaría de educación, retroalimentación a los funcionarios que operarán el sistema."/>
    <s v="personas"/>
    <n v="1"/>
    <n v="1000000000"/>
    <n v="1000000000"/>
    <n v="120000000"/>
    <n v="120000000"/>
    <m/>
    <m/>
    <n v="120000000"/>
    <d v="2016-01-02T00:00:00"/>
    <d v="2016-12-31T00:00:00"/>
    <s v="recurso ordinario"/>
    <s v="Diego Urbano"/>
  </r>
  <r>
    <x v="16"/>
    <n v="232"/>
    <s v="VIVE Y CRECE ADOLESCENCIA"/>
    <s v="DESARROLLO"/>
    <s v="Implementación para el uso de las TIC en las prácticas pedagógicas de gestión escolar y comunitaria instituciones educativas oficiales Departamento de Cundinamarca"/>
    <n v="296130"/>
    <x v="37"/>
    <s v="Producto"/>
    <x v="16"/>
    <x v="7"/>
    <n v="1"/>
    <m/>
    <m/>
    <s v="Ampliación de contenidos virtuales en las diferentes áreas de la red"/>
    <s v="contenidos virtuales"/>
    <n v="1"/>
    <n v="6000000"/>
    <n v="6000000"/>
    <n v="60000000"/>
    <n v="60000000"/>
    <m/>
    <m/>
    <n v="60000000"/>
    <d v="2016-01-02T00:00:00"/>
    <d v="2016-12-31T00:00:00"/>
    <s v="recurso ordinario"/>
    <s v="Diego Urbano"/>
  </r>
  <r>
    <x v="17"/>
    <n v="233"/>
    <s v="VIVE Y CRECE ADOLESCENCIA"/>
    <s v="DESARROLLO"/>
    <s v="Implementación para el uso de las TIC en las prácticas pedagógicas de gestión escolar y comunitaria instituciones educativas oficiales Departamento de Cundinamarca"/>
    <n v="296130"/>
    <x v="38"/>
    <s v="Producto"/>
    <x v="17"/>
    <x v="7"/>
    <n v="220"/>
    <m/>
    <m/>
    <s v="Formar a directivos docentes, docentes y funcionarios de la secretaria de educación  en redes sociales educativas y en programas de incorporación de las tic en los procesos pedagógicos "/>
    <s v="personas"/>
    <n v="500"/>
    <n v="1200000"/>
    <n v="600000000"/>
    <n v="100000"/>
    <n v="50000000"/>
    <m/>
    <m/>
    <n v="50000000"/>
    <d v="2016-01-02T00:00:00"/>
    <d v="2016-12-31T00:00:00"/>
    <s v="recurso ordinario"/>
    <s v="Diego Urbano"/>
  </r>
  <r>
    <x v="17"/>
    <n v="234"/>
    <s v="VIVE Y CRECE ADOLESCENCIA"/>
    <s v="DESARROLLO"/>
    <s v="Implementación para el uso de las TIC en las prácticas pedagógicas de gestión escolar y comunitaria instituciones educativas oficiales Departamento de Cundinamarca"/>
    <n v="296130"/>
    <x v="39"/>
    <s v="Producto"/>
    <x v="17"/>
    <x v="7"/>
    <n v="220"/>
    <m/>
    <m/>
    <s v="Hacer seguimiento a directivos docentes, docentes y funcionarios de la secretaria de educación  en redes sociales educativas y en programas de incorporación de las tic en los procesos pedagógicos."/>
    <s v="personas"/>
    <n v="500"/>
    <n v="1200000"/>
    <n v="600000000"/>
    <n v="0"/>
    <n v="0"/>
    <m/>
    <m/>
    <n v="0"/>
    <m/>
    <m/>
    <m/>
    <m/>
  </r>
  <r>
    <x v="17"/>
    <n v="234"/>
    <s v="VIVE Y CRECE ADOLESCENCIA"/>
    <s v="DESARROLLO"/>
    <s v="Implementación para el uso de las TIC en las prácticas pedagógicas de gestión escolar y comunitaria instituciones educativas oficiales Departamento de Cundinamarca"/>
    <n v="296130"/>
    <x v="40"/>
    <s v="Producto"/>
    <x v="17"/>
    <x v="7"/>
    <n v="220"/>
    <m/>
    <m/>
    <s v="Afiliación del cier a la red nacional académica de tecnología avanzada - renata"/>
    <s v="personas"/>
    <n v="1"/>
    <n v="1000000000"/>
    <n v="1000000000"/>
    <n v="0"/>
    <n v="0"/>
    <m/>
    <m/>
    <n v="0"/>
    <m/>
    <m/>
    <m/>
    <m/>
  </r>
  <r>
    <x v="18"/>
    <n v="501"/>
    <s v="VIVE Y CRECE ADOLESCENCIA"/>
    <s v="DESARROLLO"/>
    <s v="Desarrollo de una educación pertinente promoviendo la investigación, innovación, ciencia y tecnología en las Instituciones Educativas Oficiales Departamento de Cundinamarca"/>
    <n v="296120"/>
    <x v="41"/>
    <s v="Producto"/>
    <x v="18"/>
    <x v="8"/>
    <n v="1000"/>
    <s v="SECRETARÍA DE CIENCIA TECNOLOGÍA E INNOVACIÓN"/>
    <s v="COLCIENCIAS_x000a_UNIVERSIDADES_x000a_CENTROS DE INNOVACIÓN_x000a_FUNDACIONES_x000a_"/>
    <s v="realización de convenios y/o contratos con ies, cdts u otra entidad  que trabajan orientando procesos de i+d para ieds"/>
    <s v="Contrato"/>
    <n v="1"/>
    <n v="400000000"/>
    <n v="400000000"/>
    <n v="50000000"/>
    <n v="50000000"/>
    <m/>
    <m/>
    <n v="50000000"/>
    <d v="2016-02-01T00:00:00"/>
    <d v="2016-06-30T00:00:00"/>
    <s v="recurso ordinario"/>
    <s v="Fabiola Pardo"/>
  </r>
  <r>
    <x v="19"/>
    <n v="502"/>
    <s v="VIVE Y CRECE ADOLESCENCIA"/>
    <s v="DESARROLLO"/>
    <s v="Implantación de un programa de formación en competencias emprendedoras que promuevan la identificación de oportunidades productivas y creación de empresas en Insituciones educativas oficiales Departamento de Cundinamarca"/>
    <n v="296123"/>
    <x v="42"/>
    <s v="Producto"/>
    <x v="19"/>
    <x v="8"/>
    <n v="25"/>
    <m/>
    <m/>
    <s v="capacitación en emprendimiento y estretagias de oportunidades productivas, ferias educcativas, foros, talleres entre otros"/>
    <s v="Número"/>
    <n v="1"/>
    <n v="175000000"/>
    <n v="175000000"/>
    <n v="50000000"/>
    <n v="50000000"/>
    <m/>
    <m/>
    <n v="50000000"/>
    <d v="2016-01-13T00:00:00"/>
    <d v="2016-06-30T00:00:00"/>
    <s v="recurso ordinario"/>
    <s v="Fabiola Pardo"/>
  </r>
  <r>
    <x v="19"/>
    <n v="503"/>
    <s v="VIVE Y CRECE ADOLESCENCIA"/>
    <s v="DESARROLLO"/>
    <s v="Implantación de un programa de formación en competencias emprendedoras que promuevan la identificación de oportunidades productivas y creación de empresas en Insituciones educativas oficiales Departamento de Cundinamarca"/>
    <n v="296123"/>
    <x v="42"/>
    <s v="Producto"/>
    <x v="19"/>
    <x v="8"/>
    <n v="25"/>
    <m/>
    <m/>
    <s v="apoyo logístico. memorias, alojamiento,  alimentación, transporte,  fotocopias, materiales para los eventos, publicidad, "/>
    <s v="Número"/>
    <n v="1"/>
    <n v="5000000"/>
    <n v="5000000"/>
    <n v="0"/>
    <n v="0"/>
    <m/>
    <m/>
    <n v="0"/>
    <d v="2016-01-13T00:00:00"/>
    <d v="2016-06-30T00:00:00"/>
    <m/>
    <s v="Fabiola Pardo"/>
  </r>
  <r>
    <x v="20"/>
    <n v="504"/>
    <s v="VIVE Y CRECE ADOLESCENCIA"/>
    <s v="DESARROLLO"/>
    <s v="Desarrollo de una educación pertinente promoviendo la investigación, innovación, ciencia y tecnología en las Instituciones Educativas Oficiales Departamento de Cundinamarca"/>
    <n v="296120"/>
    <x v="43"/>
    <s v="Producto"/>
    <x v="20"/>
    <x v="8"/>
    <n v="4"/>
    <s v="SECRETARIADE CIENCIA TECNOLOGÍA E INNOVACIÓN"/>
    <s v="COLCIENCIAS_x000a_UNIVERSIDADES_x000a_CENTROS DE INNOVACIÓN_x000a_FUNDACIONES_x000a_"/>
    <s v="selección de ied´s receptoras y contratación de las entidades que acompañaran el diseño e implantación de los proyectos."/>
    <s v="Número"/>
    <n v="5"/>
    <n v="280000000"/>
    <n v="1400000000"/>
    <n v="30000000"/>
    <n v="150000000"/>
    <m/>
    <m/>
    <n v="150000000"/>
    <d v="2015-02-01T00:00:00"/>
    <d v="2015-06-30T00:00:00"/>
    <s v="recurso ordinario"/>
    <s v="clara nelcy salcedo"/>
  </r>
  <r>
    <x v="20"/>
    <n v="505"/>
    <s v="VIVE Y CRECE ADOLESCENCIA"/>
    <s v="DESARROLLO"/>
    <s v="Desarrollo de una educación pertinente promoviendo la investigación, innovación, ciencia y tecnología en las Instituciones Educativas Oficiales Departamento de Cundinamarca"/>
    <n v="296120"/>
    <x v="43"/>
    <s v="Producto"/>
    <x v="20"/>
    <x v="8"/>
    <n v="4"/>
    <s v="SECRETARIADE CIENCIA TECNOLOGÍA E INNOVACIÓN"/>
    <s v="COLCIENCIAS_x000a_UNIVERSIDADES_x000a_CENTROS DE INNOVACIÓN_x000a_FUNDACIONES_x000a_"/>
    <s v="¨apoyo a la formación para mejorar los procesos de capacitación como tecnólogos o técnicos laborales , favoreciendo la productividad y eficiencia a través de proyectos que involucren la ciencia y la tecnología, generando oportunidades de progreso para los estudiantes ¨, "/>
    <s v="Número"/>
    <n v="5"/>
    <n v="1400000000"/>
    <n v="7000000000"/>
    <n v="0"/>
    <n v="0"/>
    <m/>
    <m/>
    <n v="0"/>
    <m/>
    <m/>
    <m/>
    <m/>
  </r>
  <r>
    <x v="21"/>
    <n v="506"/>
    <s v="VIVE Y CRECE ADOLESCENCIA"/>
    <s v="DESARROLLO"/>
    <s v="Apoyo a mayores oportunidades de acceso a la educación técnica, tecnológica y superior Departamento de Cundinamarca"/>
    <n v="296126"/>
    <x v="44"/>
    <s v="Producto"/>
    <x v="21"/>
    <x v="8"/>
    <n v="52"/>
    <s v="N/A"/>
    <s v="SENA_x000a_IES"/>
    <s v="realizar convenios con las instituciones de educación superior, para desarrollar procesos de articulacion, en instituciones educativas departamentales priorizados."/>
    <s v="Convenios"/>
    <n v="2"/>
    <n v="750000000"/>
    <n v="150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4"/>
    <s v="Producto"/>
    <x v="21"/>
    <x v="8"/>
    <n v="52"/>
    <s v="N/A"/>
    <s v="SENA_x000a_IES_x000a_MINEDUCACIÓN"/>
    <s v="gestión  y asesorias con organismos internacionales, el sector productivo, entre otros."/>
    <s v="Convenios"/>
    <n v="1"/>
    <n v="750000000"/>
    <n v="75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5"/>
    <s v="Producto"/>
    <x v="21"/>
    <x v="8"/>
    <n v="52"/>
    <s v="N/A"/>
    <s v="SENA_x000a_IES_x000a_MINEDUCACIÓN"/>
    <s v="realizar talleres de  socialización de los lineamientos para la articulación de la educación media."/>
    <s v="Número"/>
    <n v="1"/>
    <n v="1600000000"/>
    <n v="160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5"/>
    <s v="Producto"/>
    <x v="21"/>
    <x v="8"/>
    <n v="52"/>
    <s v="N/A"/>
    <s v="SENA_x000a_IES_x000a_MINEDUCACIÓN"/>
    <s v="desarrollo de estrategias de formación vocacional"/>
    <s v="EVENTO"/>
    <n v="1"/>
    <n v="1600000000"/>
    <n v="160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5"/>
    <s v="Producto"/>
    <x v="21"/>
    <x v="8"/>
    <n v="52"/>
    <s v="N/A"/>
    <s v="SENA_x000a_IES_x000a_MINEDUCACIÓN"/>
    <s v="participación en eventos como seminarios,talleres, congresos, ferias (tiquetes aereos, alojamiento, alimentación, transporte, costos academicos)."/>
    <s v="EVENTO"/>
    <n v="1"/>
    <n v="650000000"/>
    <n v="65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5"/>
    <s v="Producto"/>
    <x v="21"/>
    <x v="8"/>
    <n v="52"/>
    <s v="N/A"/>
    <s v="SENA_x000a_IES_x000a_MINEDUCACIÓN"/>
    <s v="identificaciòn y socialización de experiencias exitosas transferibles a procesos de articulación en  beneficio de las y los jovenes cundinamarqueses"/>
    <s v="Número"/>
    <n v="1"/>
    <n v="650000000"/>
    <n v="65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6"/>
    <s v="Producto"/>
    <x v="21"/>
    <x v="8"/>
    <n v="52"/>
    <s v="N/A"/>
    <s v="SENA_x000a_IES_x000a_MINEDUCACIÓN"/>
    <s v="determinación,  compra e implementación de equipos de cómputo y mobiliario, bibliotecas y contenidos digitales, adecuación  de aulas virtuales, adquisición del servicio de conectividad y otros en función del programa a desarrollar, compra de laboratorios y talleres, adecuación de laboratorios y bibliotecas y adquisición de material pedagógico e insumos (semillas, abonos, fertilizantres, semoviemtes, otros) "/>
    <s v="Número"/>
    <n v="700"/>
    <n v="2000000"/>
    <n v="140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6"/>
    <s v="Producto"/>
    <x v="21"/>
    <x v="8"/>
    <n v="52"/>
    <s v="N/A"/>
    <s v="SENA_x000a_IES_x000a_MINEDUCACIÓN"/>
    <s v="compra e implementación de equipos (laboratorios con características de acuerdo a la vocación de la región y el programa o programas a desarrollar, insumos y otros en función del programa a desarrollar."/>
    <s v="Número"/>
    <n v="1"/>
    <n v="800000000"/>
    <n v="800000000"/>
    <n v="0"/>
    <n v="0"/>
    <m/>
    <m/>
    <n v="0"/>
    <m/>
    <m/>
    <m/>
    <m/>
  </r>
  <r>
    <x v="21"/>
    <n v="507"/>
    <s v="VIVE Y CRECE ADOLESCENCIA"/>
    <s v="DESARROLLO"/>
    <s v="Apoyo a mayores oportunidades de acceso a la educación técnica, tecnológica y superior Departamento de Cundinamarca"/>
    <n v="296126"/>
    <x v="47"/>
    <s v="Producto"/>
    <x v="21"/>
    <x v="8"/>
    <n v="52"/>
    <s v="N/A"/>
    <s v="SENA_x000a_IES_x000a_MINEDUCACIÓN"/>
    <s v="Realizar  convenios con IES y el SENA,  para desarrollar  procesos de Articulación en instituciones educativas departamentales priorizadas.   "/>
    <s v="Convenios"/>
    <n v="2"/>
    <n v="1000000000"/>
    <n v="2000000000"/>
    <n v="50000000"/>
    <n v="100000000"/>
    <m/>
    <m/>
    <n v="100000000"/>
    <d v="2016-02-01T00:00:00"/>
    <d v="2016-11-01T00:00:00"/>
    <s v="recurso ordinario"/>
    <s v="Isabel Vasquez"/>
  </r>
  <r>
    <x v="21"/>
    <n v="527"/>
    <s v="VIVE Y CRECE ADOLESCENCIA"/>
    <s v="DESARROLLO"/>
    <s v="Apoyo a mayores oportunidades de acceso a la educación técnica, tecnológica y superior Departamento de Cundinamarca"/>
    <n v="296126"/>
    <x v="47"/>
    <s v="Producto"/>
    <x v="21"/>
    <x v="8"/>
    <n v="52"/>
    <s v="N/A"/>
    <s v="SENA_x000a_IES"/>
    <s v="Adquisición de Ambientes de Aprendizajes, equipos y accesorios para IED oficiales de Cundinamarca."/>
    <s v="Número"/>
    <n v="20"/>
    <n v="150000000"/>
    <n v="3000000000"/>
    <n v="0"/>
    <n v="0"/>
    <m/>
    <m/>
    <n v="0"/>
    <m/>
    <m/>
    <m/>
    <m/>
  </r>
  <r>
    <x v="21"/>
    <n v="527"/>
    <s v="VIVE Y CRECE ADOLESCENCIA"/>
    <s v="DESARROLLO"/>
    <s v="Apoyo a mayores oportunidades de acceso a la educación técnica, tecnológica y superior Departamento de Cundinamarca"/>
    <n v="296126"/>
    <x v="48"/>
    <s v="Producto"/>
    <x v="21"/>
    <x v="8"/>
    <n v="52"/>
    <s v="N/A"/>
    <s v="SENA_x000a_IES"/>
    <s v="ferias educativas,publicidad, papeleria, impresos, transporte, refrigerios entre otros."/>
    <s v="Número"/>
    <n v="1"/>
    <n v="1000000000"/>
    <n v="1000000000"/>
    <n v="0"/>
    <n v="0"/>
    <m/>
    <m/>
    <n v="0"/>
    <m/>
    <m/>
    <m/>
    <m/>
  </r>
  <r>
    <x v="21"/>
    <n v="527"/>
    <s v="VIVE Y CRECE ADOLESCENCIA"/>
    <s v="DESARROLLO"/>
    <s v="Apoyo a mayores oportunidades de acceso a la educación técnica, tecnológica y superior Departamento de Cundinamarca"/>
    <n v="296126"/>
    <x v="47"/>
    <m/>
    <x v="22"/>
    <x v="9"/>
    <m/>
    <m/>
    <m/>
    <s v="Motivar a los y las jòvenes para que acceden a la educaciòn tècnica y tecnològica mediante el otorgamiento de subsidios."/>
    <s v="Número"/>
    <n v="1"/>
    <n v="1000000000"/>
    <n v="1000000000"/>
    <n v="0"/>
    <n v="0"/>
    <m/>
    <m/>
    <n v="0"/>
    <m/>
    <m/>
    <m/>
    <m/>
  </r>
  <r>
    <x v="22"/>
    <n v="120"/>
    <s v="VIVE Y CRECE ADOLESCENCIA"/>
    <s v="DESARROLLO"/>
    <s v="Implementación de modelos educativos pertinentes de acuerdo a las condiciones de la población en las instituciones educativas oficiales Departamento de Cundinamarca"/>
    <n v="296125"/>
    <x v="11"/>
    <s v="Producto "/>
    <x v="23"/>
    <x v="1"/>
    <n v="32"/>
    <s v="SEC. EDUC."/>
    <m/>
    <s v="actualizaciòn y formaciòn  docente"/>
    <s v="Unidad"/>
    <n v="2"/>
    <n v="28000000"/>
    <n v="56000000"/>
    <n v="12500000"/>
    <n v="25000000"/>
    <m/>
    <m/>
    <n v="25000000"/>
    <d v="2016-01-18T00:00:00"/>
    <d v="2016-11-28T00:00:00"/>
    <s v="recurso ordinario"/>
    <s v="Francy magdeya rodríguez"/>
  </r>
  <r>
    <x v="22"/>
    <n v="121"/>
    <s v="VIVE Y CRECE ADOLESCENCIA"/>
    <s v="DESARROLLO"/>
    <s v="Implementación de modelos educativos pertinentes de acuerdo a las condiciones de la población en las instituciones educativas oficiales Departamento de Cundinamarca"/>
    <n v="29612502"/>
    <x v="9"/>
    <s v="Producto "/>
    <x v="23"/>
    <x v="1"/>
    <n v="32"/>
    <s v="SEC. EDUC."/>
    <m/>
    <s v="seguimiento y evaluaciòn "/>
    <s v="Otros gastos generales"/>
    <n v="1"/>
    <n v="28000000"/>
    <n v="28000000"/>
    <n v="20000000"/>
    <n v="20000000"/>
    <m/>
    <m/>
    <n v="20000000"/>
    <d v="2016-01-18T00:00:00"/>
    <d v="2016-11-28T00:00:00"/>
    <s v="recurso ordinario"/>
    <s v="Francy magdeya rodríguez"/>
  </r>
  <r>
    <x v="22"/>
    <n v="122"/>
    <s v="VIVE Y CRECE ADOLESCENCIA"/>
    <s v="DESARROLLO"/>
    <s v="Implementación de modelos educativos pertinentes de acuerdo a las condiciones de la población en las instituciones educativas oficiales Departamento de Cundinamarca"/>
    <n v="296125"/>
    <x v="10"/>
    <s v="Producto "/>
    <x v="23"/>
    <x v="1"/>
    <n v="32"/>
    <s v="SEC.EDUC."/>
    <m/>
    <s v="Adquisición de  materiales pedagogico."/>
    <s v="Materiales   "/>
    <n v="25"/>
    <n v="32000000"/>
    <n v="800000000"/>
    <n v="400000"/>
    <n v="10000000"/>
    <m/>
    <m/>
    <n v="10000000"/>
    <d v="2016-01-18T00:00:00"/>
    <d v="2016-11-28T00:00:00"/>
    <s v="recurso ordinario"/>
    <s v="Francy magdeya rodríguez"/>
  </r>
  <r>
    <x v="22"/>
    <n v="123"/>
    <s v="VIVE Y CRECE ADOLESCENCIA"/>
    <s v="DESARROLLO"/>
    <s v="Implementación de modelos educativos pertinentes de acuerdo a las condiciones de la población en las instituciones educativas oficiales Departamento de Cundinamarca"/>
    <n v="296125"/>
    <x v="12"/>
    <s v="Producto "/>
    <x v="23"/>
    <x v="1"/>
    <n v="32"/>
    <s v="SEC. EDUC."/>
    <m/>
    <s v="Acompañamiento a las ied para su transformacion hacia inclusión"/>
    <s v="Otros gastos generales"/>
    <n v="25"/>
    <n v="18000000"/>
    <n v="450000000"/>
    <n v="2000000"/>
    <n v="50000000"/>
    <m/>
    <m/>
    <n v="50000000"/>
    <d v="2016-01-18T00:00:00"/>
    <d v="2016-11-28T00:00:00"/>
    <s v="recurso ordinario"/>
    <s v="Francy magdeya rodríguez"/>
  </r>
  <r>
    <x v="23"/>
    <n v="235"/>
    <s v="VIVE Y CRECE ADOLESCENCIA"/>
    <s v="DESARROLLO"/>
    <s v="Desarrollo de estrategias para promover el bilinguismo Departamento de Cundinamarca"/>
    <n v="296119"/>
    <x v="49"/>
    <s v="Producto"/>
    <x v="24"/>
    <x v="0"/>
    <n v="2"/>
    <m/>
    <m/>
    <s v="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_x000a__x000a_"/>
    <s v="Contrato y/o convenio"/>
    <n v="1"/>
    <n v="1000000000"/>
    <n v="1000000000"/>
    <n v="0"/>
    <n v="0"/>
    <m/>
    <m/>
    <n v="0"/>
    <m/>
    <m/>
    <m/>
    <m/>
  </r>
  <r>
    <x v="23"/>
    <n v="235"/>
    <s v="VIVE Y CRECE ADOLESCENCIA"/>
    <s v="DESARROLLO"/>
    <s v="Desarrollo de estrategias para promover el bilinguismo Departamento de Cundinamarca"/>
    <n v="296119"/>
    <x v="49"/>
    <s v="Producto"/>
    <x v="24"/>
    <x v="0"/>
    <n v="2"/>
    <m/>
    <m/>
    <s v="capacitar en manejo de plataforma y contenidos virtuales, uso de recursos online, entre otros. (red de bilingüismo)._x000a__x000a_"/>
    <s v="Contrato y/o convenio"/>
    <n v="1"/>
    <n v="200000000"/>
    <n v="200000000"/>
    <n v="0"/>
    <n v="0"/>
    <m/>
    <m/>
    <n v="0"/>
    <m/>
    <m/>
    <m/>
    <m/>
  </r>
  <r>
    <x v="23"/>
    <n v="235"/>
    <s v="VIVE Y CRECE ADOLESCENCIA"/>
    <s v="DESARROLLO"/>
    <s v="Desarrollo de estrategias para promover el bilinguismo Departamento de Cundinamarca"/>
    <n v="296119"/>
    <x v="50"/>
    <s v="Producto"/>
    <x v="24"/>
    <x v="0"/>
    <n v="2"/>
    <m/>
    <m/>
    <s v="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_x000a_"/>
    <s v="Contrato y/o convenio"/>
    <n v="1"/>
    <n v="1000000000"/>
    <n v="1000000000"/>
    <n v="0"/>
    <n v="0"/>
    <m/>
    <m/>
    <n v="0"/>
    <d v="2016-02-01T00:00:00"/>
    <d v="2016-11-30T00:00:00"/>
    <m/>
    <s v="Claudia Helena Amaya"/>
  </r>
  <r>
    <x v="23"/>
    <n v="235"/>
    <s v="VIVE Y CRECE ADOLESCENCIA"/>
    <s v="DESARROLLO"/>
    <s v="Desarrollo de estrategias para promover el bilinguismo Departamento de Cundinamarca"/>
    <n v="296119"/>
    <x v="51"/>
    <s v="Producto"/>
    <x v="24"/>
    <x v="0"/>
    <n v="2"/>
    <m/>
    <m/>
    <s v="capacitar en manejo de plataforma y contenidos virtuales, uso de recursos online, entre otros. (red de bilingüismo)._x000a_"/>
    <s v="Contrato y/o convenio"/>
    <n v="1"/>
    <n v="200000000"/>
    <n v="200000000"/>
    <n v="0"/>
    <n v="0"/>
    <m/>
    <m/>
    <n v="0"/>
    <d v="2016-02-01T00:00:00"/>
    <d v="2016-11-30T00:00:00"/>
    <m/>
    <s v="Claudia Helena Amaya"/>
  </r>
  <r>
    <x v="24"/>
    <n v="236"/>
    <s v="VIVE Y CRECE ADOLESCENCIA"/>
    <s v="DESARROLLO"/>
    <s v="Apoyo a la educación primaria, básica y media, desarrollo de habilidades y competencias individuales y colectivas Departamento de Cundinamarca"/>
    <n v="296144"/>
    <x v="52"/>
    <s v="Producto"/>
    <x v="25"/>
    <x v="0"/>
    <n v="1"/>
    <m/>
    <m/>
    <s v="Acompañar a las ied que fueron evaluadas  por debajo de nivel medio en las pruebas saber, en el año inmediatamente anterior"/>
    <s v="Contrato y/o convenio"/>
    <n v="1"/>
    <n v="500000000"/>
    <n v="500000000"/>
    <n v="150000000"/>
    <n v="150000000"/>
    <m/>
    <m/>
    <n v="150000000"/>
    <d v="2016-02-01T00:00:00"/>
    <d v="2016-11-30T00:00:00"/>
    <s v="recurso ordinario"/>
    <s v="Gladys Morales"/>
  </r>
  <r>
    <x v="25"/>
    <n v="124"/>
    <s v="VIVE Y CRECE ADOLESCENCIA"/>
    <s v="DESARROLLO"/>
    <s v="Implementación de estrategias para la prevención de la deserción y la repitencia escolar Departamento de Cundinamarca"/>
    <n v="29612906"/>
    <x v="53"/>
    <s v="Producto"/>
    <x v="26"/>
    <x v="1"/>
    <n v="14171"/>
    <s v="SEC. EDUC."/>
    <m/>
    <s v="Suministro Complementos Nutricionales "/>
    <s v="personas"/>
    <n v="118264"/>
    <n v="1082"/>
    <n v="127961648"/>
    <n v="36782.114591084355"/>
    <n v="4350000000"/>
    <n v="4350000000"/>
    <s v="12/01/2015:FORMATO DE GLADYS ADARIANA GARZON POR VALOR DE $ 700.000.000_x000a_18/01/2016:FORMATO D EGLADYS ADRIANA POR VALOR DE $ 3.022.670.455_x000a_22/01/2016:FORMATO DE GLADYS ADRIANA POR VALOR DE $ 3.650.000.000"/>
    <n v="0"/>
    <d v="2016-01-18T00:00:00"/>
    <d v="2016-11-28T00:00:00"/>
    <s v="recurso ordinario"/>
    <s v="SONIA PRECIADO"/>
  </r>
  <r>
    <x v="25"/>
    <n v="124"/>
    <s v="VIVE Y CRECE ADOLESCENCIA"/>
    <s v="DESARROLLO"/>
    <s v="Implementación de estrategias para la prevención de la deserción y la repitencia escolar Departamento de Cundinamarca"/>
    <n v="29612906"/>
    <x v="53"/>
    <s v="Producto"/>
    <x v="26"/>
    <x v="1"/>
    <n v="14171"/>
    <s v="SEC. EDUC."/>
    <m/>
    <s v="Suministro Complementos Nutricionales "/>
    <s v="personas"/>
    <n v="118264"/>
    <n v="1082"/>
    <n v="127961648"/>
    <n v="37178.294595143067"/>
    <n v="4396853832"/>
    <n v="3022670455"/>
    <s v="12/01/2015:FORMATO DE GLADYS ADARIANA GARZON POR VALOR DE $ 700.000.000_x000a_18/01/2016:FORMATO D EGLADYS ADRIANA POR VALOR DE $ 3.022.670.455"/>
    <n v="1374183377"/>
    <d v="2016-01-18T00:00:00"/>
    <d v="2016-11-28T00:00:00"/>
    <s v="recurso Nación 3 2200"/>
    <s v="SONIA PRECIADO"/>
  </r>
  <r>
    <x v="25"/>
    <n v="153"/>
    <s v="VIVE Y CRECE ADOLESCENCIA"/>
    <s v="DESARROLLO"/>
    <s v="Implementación de estrategias para la prevención de la deserción y la repitencia escolar Departamento de Cundinamarca"/>
    <n v="29612906"/>
    <x v="53"/>
    <s v="Producto"/>
    <x v="26"/>
    <x v="1"/>
    <n v="14171"/>
    <s v="SEC. EDUC."/>
    <m/>
    <s v="Visitas de supervisión y seguimiento a los convenios"/>
    <s v="personas"/>
    <n v="118264"/>
    <n v="541580"/>
    <n v="64049417120"/>
    <n v="2536.6975580058174"/>
    <n v="300000000"/>
    <m/>
    <m/>
    <n v="300000000"/>
    <d v="2016-01-18T00:00:00"/>
    <d v="2016-11-28T00:00:00"/>
    <m/>
    <s v="SONIA PRECIADO"/>
  </r>
  <r>
    <x v="26"/>
    <n v="125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EC. EDUC."/>
    <m/>
    <s v="Celebración de Convenios con los Municipios   del Dpto de Cundinamarca"/>
    <s v="Número"/>
    <n v="47759"/>
    <n v="308880"/>
    <n v="14751799920"/>
    <n v="0"/>
    <n v="0"/>
    <m/>
    <m/>
    <n v="0"/>
    <d v="2016-01-18T00:00:00"/>
    <d v="2016-11-28T00:00:00"/>
    <s v="recurso ordinario"/>
    <s v="Jairo Niño"/>
  </r>
  <r>
    <x v="26"/>
    <n v="126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Adquisición bicicletas"/>
    <s v="Número"/>
    <n v="740"/>
    <n v="270400"/>
    <n v="200096000"/>
    <n v="0"/>
    <n v="0"/>
    <m/>
    <m/>
    <n v="0"/>
    <d v="2016-01-18T00:00:00"/>
    <d v="2016-11-28T00:00:00"/>
    <m/>
    <s v="Jairo Niño"/>
  </r>
  <r>
    <x v="26"/>
    <n v="142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Adquisición de vehículos para supervisión"/>
    <s v="Número"/>
    <n v="8"/>
    <n v="94500000"/>
    <n v="756000000"/>
    <n v="0"/>
    <n v="0"/>
    <m/>
    <m/>
    <n v="0"/>
    <m/>
    <m/>
    <m/>
    <m/>
  </r>
  <r>
    <x v="26"/>
    <n v="143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Cofinanciación Adquisición de Buses"/>
    <s v="Número"/>
    <n v="1100"/>
    <n v="5956363.6363636367"/>
    <n v="6552000000"/>
    <n v="0"/>
    <n v="0"/>
    <m/>
    <m/>
    <n v="0"/>
    <d v="2016-01-18T00:00:00"/>
    <d v="2016-11-28T00:00:00"/>
    <m/>
    <s v="Jairo Niño"/>
  </r>
  <r>
    <x v="26"/>
    <n v="151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Celebración de Convenios con los Municipios del Dpto de Cundinamarca"/>
    <s v="Número"/>
    <n v="653"/>
    <n v="297564"/>
    <n v="194309292"/>
    <n v="0"/>
    <n v="0"/>
    <m/>
    <m/>
    <n v="0"/>
    <m/>
    <m/>
    <m/>
    <m/>
  </r>
  <r>
    <x v="26"/>
    <n v="127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Aquisicion Mobiliario Instituciones Educativas "/>
    <s v="Número"/>
    <n v="34500"/>
    <n v="224793"/>
    <n v="7755358500"/>
    <n v="0"/>
    <n v="0"/>
    <m/>
    <m/>
    <n v="0"/>
    <d v="2016-01-18T00:00:00"/>
    <d v="2016-11-28T00:00:00"/>
    <m/>
    <s v="Jairo Niño"/>
  </r>
  <r>
    <x v="26"/>
    <n v="128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Brindar subsidio al Alojamiento"/>
    <s v="Número"/>
    <n v="216"/>
    <n v="496080"/>
    <n v="107153280"/>
    <n v="231481.48148148149"/>
    <n v="50000000"/>
    <m/>
    <m/>
    <n v="50000000"/>
    <d v="2016-01-18T00:00:00"/>
    <d v="2016-11-28T00:00:00"/>
    <s v="recurso ordinario"/>
    <s v="Jairo Niño"/>
  </r>
  <r>
    <x v="26"/>
    <n v="128"/>
    <s v="VIVE Y CRECE ADOLESCENCIA"/>
    <s v="DESARROLLO"/>
    <s v="Implementación de estrategias para la prevención de la deserción y la repitencia escolar Departamento de Cundinamarca"/>
    <n v="296129"/>
    <x v="54"/>
    <s v="Producto "/>
    <x v="27"/>
    <x v="1"/>
    <n v="53339"/>
    <s v="Sce. Educ."/>
    <m/>
    <s v="Visitas de supervisión y seguimiento a los convenios"/>
    <s v="Número"/>
    <n v="47759"/>
    <n v="42436"/>
    <n v="2026700924"/>
    <n v="0"/>
    <n v="0"/>
    <m/>
    <m/>
    <n v="0"/>
    <d v="2016-01-18T00:00:00"/>
    <d v="2016-11-28T00:00:00"/>
    <m/>
    <s v="Jairo Niño"/>
  </r>
  <r>
    <x v="27"/>
    <n v="238"/>
    <s v="VIVE Y CRECE ADOLESCENCIA"/>
    <s v="DESARROLLO"/>
    <s v="Desarrollo de estrategias para promover el bilinguismo Departamento de Cundinamarca"/>
    <n v="296119"/>
    <x v="55"/>
    <s v="Gestión"/>
    <x v="28"/>
    <x v="0"/>
    <n v="5"/>
    <m/>
    <m/>
    <s v="realizar convenios con cinco colegios bilingües para apoyar intercambios y pasantías con ied."/>
    <s v="Número de alianzas realizadas"/>
    <n v="1"/>
    <n v="200000000"/>
    <n v="200000000"/>
    <n v="0"/>
    <n v="0"/>
    <m/>
    <m/>
    <n v="0"/>
    <m/>
    <m/>
    <m/>
    <m/>
  </r>
  <r>
    <x v="27"/>
    <n v="239"/>
    <s v="VIVE Y CRECE ADOLESCENCIA"/>
    <s v="DESARROLLO"/>
    <s v="Desarrollo de estrategias para promover el bilinguismo Departamento de Cundinamarca"/>
    <n v="296119"/>
    <x v="55"/>
    <s v="Gestión"/>
    <x v="28"/>
    <x v="0"/>
    <n v="5"/>
    <m/>
    <m/>
    <s v="prestar apoyo logístico a docentes /estudiantes  para su participación en el desarrollo de los convenios con 5 colegios bilingües para el fortalecimiento de metodologías y aprendizajes en inglés como lengua extranjera."/>
    <s v="Contrato y/o convenio"/>
    <n v="1"/>
    <n v="200000000"/>
    <n v="200000000"/>
    <n v="50000000"/>
    <n v="50000000"/>
    <m/>
    <m/>
    <n v="50000000"/>
    <d v="2016-02-01T00:00:00"/>
    <d v="2016-11-30T00:00:00"/>
    <s v="recurso ordinario"/>
    <s v="Claudia Helena Amaya"/>
  </r>
  <r>
    <x v="27"/>
    <n v="240"/>
    <s v="VIVE Y CRECE ADOLESCENCIA"/>
    <s v="DESARROLLO"/>
    <s v="Desarrollo de estrategias para promover el bilinguismo Departamento de Cundinamarca"/>
    <n v="296119"/>
    <x v="55"/>
    <s v="Gestión"/>
    <x v="28"/>
    <x v="0"/>
    <n v="5"/>
    <m/>
    <m/>
    <s v="hacer seguimiento convenios con colegios bilingües."/>
    <s v="Número de informes elaborados"/>
    <n v="1"/>
    <n v="250000000"/>
    <n v="250000000"/>
    <n v="0"/>
    <n v="0"/>
    <m/>
    <m/>
    <n v="0"/>
    <d v="2016-02-01T00:00:00"/>
    <d v="2016-11-30T00:00:00"/>
    <m/>
    <s v="Claudia Helena Amaya"/>
  </r>
  <r>
    <x v="28"/>
    <n v="132"/>
    <s v="VIVE Y CRECE ADOLESCENCIA"/>
    <s v="DESARROLLO"/>
    <s v="Ampliación cobertura especialmente en preescolar y media Departamento de Cundinamarca"/>
    <n v="296128"/>
    <x v="56"/>
    <s v="Gestión"/>
    <x v="29"/>
    <x v="1"/>
    <n v="0.25"/>
    <s v="SEC.EDUC."/>
    <m/>
    <s v="diseñar e implementar  campaña de permanencia escolar, focalizada en los mpios de mayor índice de deserción en en el nivel de media académica, articulada con las demas dependecias de la sec "/>
    <s v="Unidad"/>
    <n v="1"/>
    <n v="50000000"/>
    <n v="50000000"/>
    <n v="10000000"/>
    <n v="10000000"/>
    <m/>
    <m/>
    <n v="10000000"/>
    <d v="2016-01-18T00:00:00"/>
    <d v="2016-11-28T00:00:00"/>
    <s v="recurso ordinario"/>
    <s v="Anyul Fonseca"/>
  </r>
  <r>
    <x v="28"/>
    <n v="133"/>
    <s v="VIVE Y CRECE ADOLESCENCIA"/>
    <s v="DESARROLLO"/>
    <s v="Ampliación cobertura especialmente en preescolar y media Departamento de Cundinamarca"/>
    <n v="296128"/>
    <x v="57"/>
    <s v="Gestión"/>
    <x v="29"/>
    <x v="1"/>
    <n v="0.25"/>
    <s v="SEC.EDUC."/>
    <m/>
    <s v="Públicar estrategias del proceso de matrícula "/>
    <s v="Unidad"/>
    <n v="1"/>
    <n v="60000000"/>
    <n v="60000000"/>
    <n v="0"/>
    <n v="0"/>
    <m/>
    <m/>
    <n v="0"/>
    <m/>
    <m/>
    <m/>
    <m/>
  </r>
  <r>
    <x v="28"/>
    <n v="144"/>
    <s v="VIVE Y CRECE ADOLESCENCIA"/>
    <s v="DESARROLLO"/>
    <s v="Ampliación cobertura especialmente en preescolar y media Departamento de Cundinamarca"/>
    <n v="296128"/>
    <x v="57"/>
    <s v="Gestión"/>
    <x v="29"/>
    <x v="1"/>
    <n v="0.25"/>
    <s v="SEC.EDUC."/>
    <m/>
    <s v="Brindar apoyo logistico al proceso de cobertura "/>
    <s v="Unidad"/>
    <n v="1"/>
    <n v="100000000"/>
    <n v="100000000"/>
    <n v="15000000"/>
    <n v="15000000"/>
    <m/>
    <m/>
    <n v="15000000"/>
    <d v="2016-01-18T00:00:00"/>
    <d v="2016-11-28T00:00:00"/>
    <s v="recurso ordinario"/>
    <s v="Anyul Fonseca"/>
  </r>
  <r>
    <x v="29"/>
    <n v="241"/>
    <s v="VIVE Y CRECE ADOLESCENCIA"/>
    <s v="CIUDADANIA"/>
    <s v="Apoyo al fortalecimiento de las instituciones educativas oficiales Departamento de Cundinamarca"/>
    <n v="296131"/>
    <x v="58"/>
    <s v="Producto"/>
    <x v="30"/>
    <x v="0"/>
    <n v="1"/>
    <m/>
    <m/>
    <s v="formar al gobierno escolar y a sus órganos institucionales a través de talleres, seminarios, diplomados, foros o encuentros, cursos de actualización, pasantías nacionales e internacionales."/>
    <s v="Contrato y/o convenio"/>
    <n v="1"/>
    <n v="250000000"/>
    <n v="250000000"/>
    <n v="0"/>
    <n v="0"/>
    <m/>
    <m/>
    <n v="0"/>
    <m/>
    <m/>
    <m/>
    <m/>
  </r>
  <r>
    <x v="29"/>
    <n v="241"/>
    <s v="VIVE Y CRECE ADOLESCENCIA"/>
    <s v="CIUDADANIA"/>
    <s v="Apoyo al fortalecimiento de las instituciones educativas oficiales Departamento de Cundinamarca"/>
    <n v="296131"/>
    <x v="58"/>
    <s v="Producto"/>
    <x v="30"/>
    <x v="0"/>
    <n v="1"/>
    <m/>
    <m/>
    <s v="hacer seguimiento a las instituciones en donde los adolescentes participan activamente en los gobiernos escolares."/>
    <s v="Número de informes elaborados"/>
    <n v="1"/>
    <n v="50000000"/>
    <n v="50000000"/>
    <n v="0"/>
    <n v="0"/>
    <m/>
    <m/>
    <n v="0"/>
    <d v="2016-02-01T00:00:00"/>
    <d v="2016-11-30T00:00:00"/>
    <m/>
    <s v="William Mantilla"/>
  </r>
  <r>
    <x v="29"/>
    <n v="241"/>
    <s v="VIVE Y CRECE ADOLESCENCIA"/>
    <s v="CIUDADANIA"/>
    <s v="Apoyo al fortalecimiento de las instituciones educativas oficiales Departamento de Cundinamarca"/>
    <n v="296131"/>
    <x v="58"/>
    <s v="Producto"/>
    <x v="30"/>
    <x v="0"/>
    <n v="1"/>
    <m/>
    <m/>
    <s v="dotar de material educativo y pedagógico  a las instituciones educativas oficiales del departamento."/>
    <s v="Contrato y/o convenio"/>
    <n v="1"/>
    <n v="50000000"/>
    <n v="50000000"/>
    <n v="0"/>
    <n v="0"/>
    <m/>
    <m/>
    <n v="0"/>
    <m/>
    <m/>
    <m/>
    <m/>
  </r>
  <r>
    <x v="29"/>
    <n v="241"/>
    <s v="VIVE Y CRECE ADOLESCENCIA"/>
    <s v="CIUDADANIA"/>
    <s v="Apoyo al fortalecimiento de las instituciones educativas oficiales Departamento de Cundinamarca"/>
    <n v="296131"/>
    <x v="58"/>
    <s v="Producto"/>
    <x v="30"/>
    <x v="0"/>
    <n v="1"/>
    <m/>
    <m/>
    <s v="imprimir cartillas, guías, libros,  material multicopiado, afiches, videos, publicación de experiencias significativas."/>
    <s v="Contrato y/o convenio"/>
    <n v="1"/>
    <n v="30000000"/>
    <n v="30000000"/>
    <n v="0"/>
    <n v="0"/>
    <m/>
    <m/>
    <n v="0"/>
    <m/>
    <m/>
    <m/>
    <m/>
  </r>
  <r>
    <x v="29"/>
    <n v="241"/>
    <s v="VIVE Y CRECE ADOLESCENCIA"/>
    <s v="CIUDADANIA"/>
    <s v="Apoyo al fortalecimiento de las instituciones educativas oficiales Departamento de Cundinamarca"/>
    <n v="296131"/>
    <x v="58"/>
    <s v="Producto"/>
    <x v="30"/>
    <x v="0"/>
    <n v="1"/>
    <m/>
    <m/>
    <s v="apoyar logísticamente con el transporte, desplazamiento, alojamiento, refrigerios,  eventos, alimentación y otros que requiera el desarrollo del proyecto.  "/>
    <s v="Contrato y/o convenio"/>
    <n v="1"/>
    <n v="20000000"/>
    <n v="20000000"/>
    <n v="0"/>
    <n v="0"/>
    <m/>
    <m/>
    <n v="0"/>
    <m/>
    <m/>
    <m/>
    <m/>
  </r>
  <r>
    <x v="30"/>
    <n v="508"/>
    <s v="JOVENES CONSTRUCTORES DE PAZ"/>
    <s v="DESARROLLO"/>
    <s v="Apoyo a mayores oportunidades de acceso a la educación técnica, tecnológica y superior Departamento de Cundinamarca"/>
    <n v="296126"/>
    <x v="47"/>
    <s v="Producto"/>
    <x v="31"/>
    <x v="8"/>
    <n v="1100"/>
    <m/>
    <s v="ALCALDIAS  - COLEGIOS OFICIALES"/>
    <s v="alianzas estrategicas con el icetex e instituciones de educacion superior (ies)"/>
    <s v="Número"/>
    <n v="1"/>
    <n v="33000000000"/>
    <n v="33000000000"/>
    <n v="0"/>
    <n v="0"/>
    <m/>
    <m/>
    <n v="0"/>
    <d v="2016-01-01T00:00:00"/>
    <d v="2016-12-31T00:00:00"/>
    <m/>
    <m/>
  </r>
  <r>
    <x v="30"/>
    <n v="509"/>
    <s v="JOVENES CONSTRUCTORES DE PAZ"/>
    <s v="DESARROLLO"/>
    <s v="Apoyo a mayores oportunidades de acceso a la educación técnica, tecnológica y superior Departamento de Cundinamarca"/>
    <n v="296126"/>
    <x v="48"/>
    <s v="Producto"/>
    <x v="31"/>
    <x v="8"/>
    <n v="1100"/>
    <m/>
    <m/>
    <s v="ferias educativas,publicidad, papeleria, impresos, transporte, refrigerios entre otros."/>
    <s v="Número"/>
    <n v="700"/>
    <n v="550000000"/>
    <n v="385000000000"/>
    <n v="0"/>
    <n v="0"/>
    <m/>
    <m/>
    <n v="0"/>
    <d v="2016-01-01T00:00:00"/>
    <d v="2016-12-31T00:00:00"/>
    <m/>
    <m/>
  </r>
  <r>
    <x v="31"/>
    <n v="510"/>
    <s v="JOVENES CONSTRUCTORES DE PAZ"/>
    <s v="DESARROLLO"/>
    <s v="Apoyo a mayores oportunidades de acceso a la educación técnica, tecnológica y superior Departamento de Cundinamarca"/>
    <n v="296126"/>
    <x v="46"/>
    <s v="Producto"/>
    <x v="32"/>
    <x v="8"/>
    <n v="4"/>
    <m/>
    <m/>
    <s v="convocatoria concurso por méritos, proceso de selección, proceso precontractual, contratación y entrega de dotaciones (laboratorios, software)"/>
    <s v="CONVOCATORIA"/>
    <n v="1"/>
    <n v="1300000000"/>
    <n v="1300000000"/>
    <n v="0"/>
    <n v="0"/>
    <m/>
    <m/>
    <n v="0"/>
    <m/>
    <m/>
    <m/>
    <m/>
  </r>
  <r>
    <x v="31"/>
    <n v="510"/>
    <s v="JOVENES CONSTRUCTORES DE PAZ"/>
    <s v="DESARROLLO"/>
    <s v="Apoyo a mayores oportunidades de acceso a la educación técnica, tecnológica y superior Departamento de Cundinamarca"/>
    <n v="296126"/>
    <x v="46"/>
    <s v="Producto"/>
    <x v="32"/>
    <x v="8"/>
    <n v="4"/>
    <m/>
    <m/>
    <s v="compra e implementación de equipos (laboratorios con características de acuerdo a la vocación de la región y el programa o programas a desarrollar, insumos y otros en "/>
    <s v="Número"/>
    <n v="1"/>
    <n v="700000000"/>
    <n v="700000000"/>
    <n v="0"/>
    <n v="0"/>
    <m/>
    <m/>
    <n v="0"/>
    <m/>
    <m/>
    <m/>
    <m/>
  </r>
  <r>
    <x v="32"/>
    <n v="511"/>
    <s v="JOVENES CONSTRUCTORES DE PAZ"/>
    <s v="DESARROLLO"/>
    <s v="Apoyo a mayores oportunidades de acceso a la educación técnica, tecnológica y superior Departamento de Cundinamarca"/>
    <n v="296126"/>
    <x v="46"/>
    <s v="Producto"/>
    <x v="33"/>
    <x v="8"/>
    <n v="4"/>
    <m/>
    <m/>
    <s v="convocatoria a ies, para realizar convenios que apoyen la formacion con programas técnicos,  y tecnológicos , con los estudiantes de la media, mejorando la articulacion para el ingreso a la educacion superior."/>
    <s v="Número"/>
    <n v="1"/>
    <n v="1031668000"/>
    <n v="1031668000"/>
    <n v="0"/>
    <n v="0"/>
    <m/>
    <m/>
    <n v="0"/>
    <m/>
    <m/>
    <m/>
    <m/>
  </r>
  <r>
    <x v="33"/>
    <n v="134"/>
    <s v="JOVENES CONSTRUCTORES DE PAZ"/>
    <s v="DESARROLLO"/>
    <s v="Fortalecimiento de la educación pertinente mediante programas y alternativas Departamento de Cundinamarca"/>
    <n v="296118"/>
    <x v="59"/>
    <s v="Producto "/>
    <x v="34"/>
    <x v="1"/>
    <n v="948"/>
    <s v="SEC. EDC."/>
    <s v="MEN"/>
    <s v="formar en competencias básicas  y  ciudadanas, integrando de manera flexible las áreas del conocimiento y la formación establecida en ciclo de educación de adultos."/>
    <s v="personas"/>
    <n v="1050"/>
    <n v="600000"/>
    <n v="630000000"/>
    <n v="133333.33333333334"/>
    <n v="140000000"/>
    <m/>
    <m/>
    <n v="140000000"/>
    <d v="2016-01-18T00:00:00"/>
    <d v="2016-11-28T00:00:00"/>
    <s v="recurso ordinario"/>
    <s v="Johanna Torres Riaño"/>
  </r>
  <r>
    <x v="33"/>
    <n v="134"/>
    <s v="JOVENES CONSTRUCTORES DE PAZ"/>
    <s v="DESARROLLO"/>
    <s v="Fortalecimiento de la educación pertinente mediante programas y alternativas Departamento de Cundinamarca"/>
    <n v="296118"/>
    <x v="59"/>
    <s v="Producto "/>
    <x v="34"/>
    <x v="1"/>
    <n v="948"/>
    <s v="SEC. EDC."/>
    <s v="MEN"/>
    <s v="suministro de módulos educativos para atención de población adulta ciclos (i,ii,iii,iv,v,vi)"/>
    <s v="Número"/>
    <n v="1050"/>
    <n v="400000"/>
    <n v="420000000"/>
    <n v="28571.428571428572"/>
    <n v="30000000"/>
    <m/>
    <m/>
    <n v="30000000"/>
    <d v="2016-01-18T00:00:00"/>
    <d v="2016-11-28T00:00:00"/>
    <s v="recurso ordinario"/>
    <s v="Johanna Torres Riaño"/>
  </r>
  <r>
    <x v="34"/>
    <n v="135"/>
    <s v="ADULTOS Y ADULTAS CON EQUIDAD"/>
    <s v="DESARROLLO"/>
    <s v="Fortalecimiento de la educación pertinente mediante programas y alternativas Departamento de Cundinamarca"/>
    <n v="296118"/>
    <x v="60"/>
    <s v="Producto "/>
    <x v="35"/>
    <x v="1"/>
    <n v="1569"/>
    <s v="SEC. EDUC."/>
    <s v="MEN "/>
    <s v="formar en competencias básicas  y  ciudadanas, integrando de manera flexible las áreas del conocimiento y la formación establecida en ciclo de educación de adultos."/>
    <s v="personas"/>
    <n v="2000"/>
    <n v="800000"/>
    <n v="1600000000"/>
    <n v="95000"/>
    <n v="190000000"/>
    <m/>
    <m/>
    <n v="190000000"/>
    <d v="2016-01-18T00:00:00"/>
    <d v="2016-11-28T00:00:00"/>
    <s v="recurso ordinario"/>
    <s v="Johanna Torres Riaño"/>
  </r>
  <r>
    <x v="34"/>
    <n v="135"/>
    <s v="ADULTOS Y ADULTAS CON EQUIDAD"/>
    <s v="DESARROLLO"/>
    <s v="Fortalecimiento de la educación pertinente mediante programas y alternativas Departamento de Cundinamarca"/>
    <n v="296118"/>
    <x v="60"/>
    <s v="Producto "/>
    <x v="35"/>
    <x v="1"/>
    <n v="1569"/>
    <s v="SEC. EDUC."/>
    <s v="MEN "/>
    <s v="suministro de módulos educativos para atención de población adulta ciclos (i,ii,iii,iv,v,vi)"/>
    <s v="Número"/>
    <n v="2000"/>
    <n v="300000"/>
    <n v="600000000"/>
    <n v="5000"/>
    <n v="10000000"/>
    <m/>
    <m/>
    <n v="10000000"/>
    <d v="2016-01-18T00:00:00"/>
    <d v="2016-11-28T00:00:00"/>
    <s v="recurso ordinario"/>
    <s v="Johanna Torres Riaño"/>
  </r>
  <r>
    <x v="35"/>
    <n v="136"/>
    <s v="VEJEZ DIVINO TESORO"/>
    <s v="DESARROLLO"/>
    <s v="Fortalecimiento de la educación pertinente mediante programas y alternativas Departamento de Cundinamarca"/>
    <n v="296118"/>
    <x v="61"/>
    <s v="Producto "/>
    <x v="36"/>
    <x v="1"/>
    <n v="1048"/>
    <s v="SEC. EDUC."/>
    <s v="MEN "/>
    <s v="formar en competencias básicas  y  ciudadanas, integrando de manera flexible las áreas del conocimiento y la formación establecida en ciclo de educación de adultos."/>
    <s v="personas"/>
    <n v="1040"/>
    <n v="1500000"/>
    <n v="1560000000"/>
    <n v="105769.23076923077"/>
    <n v="110000000"/>
    <m/>
    <m/>
    <n v="110000000"/>
    <d v="2016-01-18T00:00:00"/>
    <d v="2016-11-28T00:00:00"/>
    <s v="recurso ordinario"/>
    <s v="Johanna Torres Riaño"/>
  </r>
  <r>
    <x v="35"/>
    <n v="136"/>
    <s v="VEJEZ DIVINO TESORO"/>
    <s v="DESARROLLO"/>
    <s v="Fortalecimiento de la educación pertinente mediante programas y alternativas Departamento de Cundinamarca"/>
    <n v="296118"/>
    <x v="61"/>
    <s v="Producto "/>
    <x v="36"/>
    <x v="1"/>
    <n v="1048"/>
    <s v="SEC. EDUC."/>
    <s v="MEN "/>
    <s v="SUMINISTRO DE MÓDULOS EDUCATIVOS PARA ATENCIÓN DE POBLACIÓN ADULTA CICLOS (I,II,III,IV,V,VI)"/>
    <s v="Número"/>
    <n v="1040"/>
    <n v="400000"/>
    <n v="416000000"/>
    <n v="9615.3846153846152"/>
    <n v="10000000"/>
    <m/>
    <m/>
    <n v="10000000"/>
    <d v="2016-01-18T00:00:00"/>
    <d v="2016-11-28T00:00:00"/>
    <s v="recurso ordinario"/>
    <s v="Johanna Torres Riaño"/>
  </r>
  <r>
    <x v="36"/>
    <n v="411"/>
    <s v="VEJEZ DIVINO TESORO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62"/>
    <s v="Gestión"/>
    <x v="37"/>
    <x v="2"/>
    <n v="1"/>
    <s v="NA"/>
    <s v="NA"/>
    <s v="Pagar la nómina de mesadas pensionales,  proveniente de la dirección de pensiones para el pago de nómina_x000a__x000a_"/>
    <s v="personas"/>
    <n v="1758"/>
    <n v="35750707.095595226"/>
    <n v="62849743074.056404"/>
    <n v="25171366.325369738"/>
    <n v="44251262000"/>
    <n v="44251262000"/>
    <s v="20/01/2016:FORMATO DE ANGELA SANCHEZ POR VALOR DE $ 44.251.262.000 PARA ESTA ACTIVIDAD"/>
    <n v="0"/>
    <d v="2016-01-01T00:00:00"/>
    <d v="2016-12-31T00:00:00"/>
    <s v="SGP_x000a_Sin situación de fondos"/>
    <s v="JANETH VILLALBA"/>
  </r>
  <r>
    <x v="36"/>
    <n v="412"/>
    <s v="VEJEZ DIVINO TESORO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62"/>
    <s v="Gestión"/>
    <x v="37"/>
    <x v="2"/>
    <n v="1"/>
    <s v="NA"/>
    <s v="NA"/>
    <s v="Pagar las cuentas de cobro, por concepto de auxilio funerarios,  proveniente de la dirección de pensiones para el pago de nómina_x000a__x000a_"/>
    <s v="personas"/>
    <n v="50"/>
    <n v="3360169.2672240003"/>
    <n v="168008463.3612"/>
    <n v="2910600"/>
    <n v="145530000"/>
    <n v="145530000"/>
    <s v="20/01/2016:FORMATO DE ANGELA SANCHEZ POR VALOR DE $ 145.530.000PARA ESTA ACTIVIDAD"/>
    <n v="0"/>
    <d v="2016-01-01T00:00:00"/>
    <d v="2016-12-31T00:00:00"/>
    <s v="SGP_x000a_Sin situación de fondos"/>
    <s v="JANETH VILLALBA"/>
  </r>
  <r>
    <x v="36"/>
    <n v="413"/>
    <s v="VEJEZ DIVINO TESORO"/>
    <s v="DESARROLLO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62"/>
    <s v="Gestión"/>
    <x v="37"/>
    <x v="2"/>
    <n v="1"/>
    <s v="NA"/>
    <s v="NA"/>
    <s v="pagar las cuentas de cobro, por concepto de sentencias,  proveniente de la dirección de pensiones para el pago de nómina_x000a__x000a_"/>
    <s v="personas"/>
    <n v="40"/>
    <n v="38458339.920000002"/>
    <n v="1538333596.8000002"/>
    <n v="33075000"/>
    <n v="1323000000"/>
    <n v="1323000000"/>
    <s v="20/01/2016:FORMATO DE ANGELA SANCHEZ POR VALOR DE $ 1.323.000.000 PARA ESTA ACTIVIDAD"/>
    <n v="0"/>
    <d v="2016-01-01T00:00:00"/>
    <d v="2016-12-31T00:00:00"/>
    <s v="SGP_x000a_Sin situación de fondos"/>
    <s v="JANETH VILLALBA"/>
  </r>
  <r>
    <x v="37"/>
    <n v="243"/>
    <s v="FAMILAS FORJADORAS DE SOCIEDAD"/>
    <s v="DINAMICA FAMILIAR"/>
    <s v="Apoyo al fortalecimiento de las instituciones educativas oficiales Departamento de Cundinamarca"/>
    <n v="296131"/>
    <x v="63"/>
    <s v="Producto "/>
    <x v="38"/>
    <x v="0"/>
    <n v="20"/>
    <m/>
    <m/>
    <s v="formar  a 20 orientadores para mejorar la participación de la comunidad educativa en los procesos de convivencia y gobiernos escolares"/>
    <s v="Contrato y/o convenio"/>
    <n v="1"/>
    <n v="170000000"/>
    <n v="170000000"/>
    <n v="0"/>
    <n v="0"/>
    <m/>
    <m/>
    <n v="0"/>
    <d v="2016-02-01T00:00:00"/>
    <d v="2016-11-30T00:00:00"/>
    <m/>
    <s v="William Mantilla"/>
  </r>
  <r>
    <x v="37"/>
    <n v="244"/>
    <s v="FAMILAS FORJADORAS DE SOCIEDAD"/>
    <s v="DINAMICA FAMILIAR"/>
    <s v="Apoyo al fortalecimiento de las instituciones educativas oficiales Departamento de Cundinamarca"/>
    <n v="296131"/>
    <x v="63"/>
    <s v="Producto "/>
    <x v="38"/>
    <x v="0"/>
    <n v="20"/>
    <m/>
    <m/>
    <s v="hacer seguimiento al número de orientadores formados."/>
    <s v="Número de informes elaborados"/>
    <n v="1"/>
    <n v="10000000"/>
    <n v="10000000"/>
    <n v="0"/>
    <n v="0"/>
    <m/>
    <m/>
    <n v="0"/>
    <m/>
    <m/>
    <m/>
    <m/>
  </r>
  <r>
    <x v="37"/>
    <n v="244"/>
    <s v="FAMILAS FORJADORAS DE SOCIEDAD"/>
    <s v="DINAMICA FAMILIAR"/>
    <s v="Apoyo al fortalecimiento de las instituciones educativas oficiales Departamento de Cundinamarca"/>
    <n v="296131"/>
    <x v="63"/>
    <s v="Producto "/>
    <x v="38"/>
    <x v="0"/>
    <n v="20"/>
    <m/>
    <m/>
    <s v="dotar de material educativo y pedagógico  a las instituciones educativas oficiales del departamento."/>
    <s v="Contrato y/o convenio"/>
    <n v="1"/>
    <n v="10000000"/>
    <n v="10000000"/>
    <n v="0"/>
    <n v="0"/>
    <m/>
    <m/>
    <n v="0"/>
    <m/>
    <m/>
    <m/>
    <m/>
  </r>
  <r>
    <x v="37"/>
    <n v="244"/>
    <s v="FAMILAS FORJADORAS DE SOCIEDAD"/>
    <s v="DINAMICA FAMILIAR"/>
    <s v="Apoyo al fortalecimiento de las instituciones educativas oficiales Departamento de Cundinamarca"/>
    <n v="296131"/>
    <x v="63"/>
    <s v="Producto "/>
    <x v="38"/>
    <x v="0"/>
    <n v="20"/>
    <m/>
    <m/>
    <s v="imprimir cartillas, guías, libros,  material multicopiado, afiches, videos, publicación de experiencias significativas."/>
    <s v="Contrato y/o convenio"/>
    <n v="1"/>
    <n v="5000000"/>
    <n v="5000000"/>
    <n v="0"/>
    <n v="0"/>
    <m/>
    <m/>
    <n v="0"/>
    <m/>
    <m/>
    <m/>
    <m/>
  </r>
  <r>
    <x v="37"/>
    <n v="244"/>
    <s v="FAMILAS FORJADORAS DE SOCIEDAD"/>
    <s v="DINAMICA FAMILIAR"/>
    <s v="Apoyo al fortalecimiento de las instituciones educativas oficiales Departamento de Cundinamarca"/>
    <n v="296131"/>
    <x v="63"/>
    <s v="Producto "/>
    <x v="38"/>
    <x v="0"/>
    <n v="20"/>
    <m/>
    <m/>
    <s v="apoyar logísticamente con el transporte, desplazamiento, alojamiento, refrigerios,  eventos, alimentación y otros que requiera el desarrollo del proyecto.  "/>
    <s v="Contrato y/o convenio"/>
    <n v="1"/>
    <n v="5000000"/>
    <n v="5000000"/>
    <n v="0"/>
    <n v="0"/>
    <m/>
    <m/>
    <n v="0"/>
    <m/>
    <m/>
    <m/>
    <m/>
  </r>
  <r>
    <x v="38"/>
    <n v="137"/>
    <s v="VICTIMAS DEL CONFLICTO ARMADO CON GARANTIAS DE DERECHO"/>
    <s v="ATENCION INTEGRAL BASICA"/>
    <s v="Implementación de estrategias para la prevención de la deserción y la repitencia escolar Departamento de Cundinamarca"/>
    <n v="296129"/>
    <x v="64"/>
    <s v="Producto "/>
    <x v="39"/>
    <x v="1"/>
    <n v="750"/>
    <m/>
    <m/>
    <s v="Brindar subsidio de transporte escolar"/>
    <s v="Número"/>
    <n v="820"/>
    <n v="3300"/>
    <n v="2706000"/>
    <n v="60975.609756097561"/>
    <n v="50000000"/>
    <m/>
    <m/>
    <n v="50000000"/>
    <d v="2016-01-18T00:00:00"/>
    <d v="2016-11-28T00:00:00"/>
    <s v="recurso ordinario"/>
    <s v="Jairo niño"/>
  </r>
  <r>
    <x v="38"/>
    <n v="137"/>
    <s v="VICTIMAS DEL CONFLICTO ARMADO CON GARANTIAS DE DERECHO"/>
    <s v="ATENCION INTEGRAL BASICA"/>
    <s v="Implementación de estrategias para la prevención de la deserción y la repitencia escolar Departamento de Cundinamarca"/>
    <n v="29612903"/>
    <x v="5"/>
    <s v="Producto "/>
    <x v="39"/>
    <x v="1"/>
    <n v="750"/>
    <m/>
    <m/>
    <s v="visitas de supervision y seguimiento a los convenios"/>
    <s v="Número"/>
    <n v="820"/>
    <n v="541840"/>
    <n v="444308800"/>
    <n v="60975.609756097561"/>
    <n v="50000000"/>
    <m/>
    <m/>
    <n v="50000000"/>
    <d v="2016-01-18T00:00:00"/>
    <d v="2016-11-28T00:00:00"/>
    <s v="recurso ordinario"/>
    <s v="Jairo Niño"/>
  </r>
  <r>
    <x v="39"/>
    <n v="138"/>
    <s v="VICTIMAS DEL CONFLICTO ARMADO CON GARANTIAS DE DERECHO"/>
    <s v="ATENCION INTEGRAL BASICA"/>
    <s v="Ampliación cobertura especialmente en preescolar y media Departamento de Cundinamarca"/>
    <n v="296129"/>
    <x v="65"/>
    <s v="Producto "/>
    <x v="40"/>
    <x v="1"/>
    <n v="1"/>
    <m/>
    <m/>
    <s v="visitas de supervisión y seguimiento a los convenios"/>
    <s v="personas"/>
    <n v="4192"/>
    <n v="541580"/>
    <n v="2270303360"/>
    <n v="0"/>
    <n v="0"/>
    <m/>
    <m/>
    <n v="0"/>
    <m/>
    <m/>
    <m/>
    <m/>
  </r>
  <r>
    <x v="40"/>
    <n v="701"/>
    <s v="MODERNIZACION DE LA GESTION"/>
    <s v="FORTALECIMIENTO DE LA GESTION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66"/>
    <s v="Producto"/>
    <x v="41"/>
    <x v="4"/>
    <n v="5"/>
    <s v="Secretaría de la Función Pública"/>
    <s v="Ministerio de Educación"/>
    <s v="revisión y ajuste de estructura, funciones y perfiles"/>
    <s v="Unidad"/>
    <n v="1"/>
    <n v="63000000"/>
    <n v="63000000"/>
    <n v="0"/>
    <n v="0"/>
    <m/>
    <m/>
    <n v="0"/>
    <d v="2016-01-01T00:00:00"/>
    <d v="2016-12-31T00:00:00"/>
    <m/>
    <s v="José Alvaro Rodríguez"/>
  </r>
  <r>
    <x v="40"/>
    <n v="701"/>
    <s v="MODERNIZACION DE LA GESTION"/>
    <s v="FORTALECIMIENTO DE LA GESTION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66"/>
    <s v="Producto"/>
    <x v="41"/>
    <x v="4"/>
    <n v="5"/>
    <s v="Secretaría de la Función Pública"/>
    <s v="Ministerio de Educación"/>
    <s v="armonización de procesos, procedimientos y funciones"/>
    <s v="Unidad"/>
    <n v="1"/>
    <n v="42000000"/>
    <n v="42000000"/>
    <n v="0"/>
    <n v="0"/>
    <m/>
    <m/>
    <n v="0"/>
    <d v="2016-01-01T00:00:00"/>
    <d v="2016-12-31T00:00:00"/>
    <m/>
    <s v="José Alvaro Rodríguez"/>
  </r>
  <r>
    <x v="40"/>
    <n v="701"/>
    <s v="MODERNIZACION DE LA GESTION"/>
    <s v="FORTALECIMIENTO DE LA GESTION"/>
    <s v="Desarrollo de la organización de las Secretaría de Educación para la adecuada dirección, administración, asesoría y asistencia técnica para la prestación del servicio educativo con calidad, eficiencia, efectividad y oportunidad Departamento de Cundinamarca "/>
    <n v="296127"/>
    <x v="66"/>
    <s v="Producto"/>
    <x v="41"/>
    <x v="4"/>
    <n v="5"/>
    <s v="Secretaría de la Función Pública"/>
    <s v="Ministerio de Educación"/>
    <s v="promoción y control del uso de los sistemas de información"/>
    <s v="Unidad"/>
    <n v="1"/>
    <n v="21000000"/>
    <n v="21000000"/>
    <n v="0"/>
    <n v="0"/>
    <m/>
    <m/>
    <n v="0"/>
    <d v="2016-01-01T00:00:00"/>
    <d v="2016-12-31T00:00:00"/>
    <m/>
    <s v="José Alvaro Rodríguez"/>
  </r>
  <r>
    <x v="41"/>
    <n v="604"/>
    <s v="TIC EN CUNDINAMARCA"/>
    <s v="INFRAESTRUTURA EN TIC"/>
    <s v="Implementación para el uso de las TIC en las prácticas pedagógicas de gestión escolar y comunitaria instituciones educativas oficiales Departamento de Cundinamarca"/>
    <n v="296130"/>
    <x v="67"/>
    <s v="Producto"/>
    <x v="42"/>
    <x v="5"/>
    <n v="8000"/>
    <s v="N/A"/>
    <s v="N/A"/>
    <s v="adquisición de hardware y software para las sedes educativas"/>
    <s v="Número"/>
    <n v="13000"/>
    <n v="1076923.076923077"/>
    <n v="14000000000"/>
    <n v="69230.769230769234"/>
    <n v="900000000"/>
    <m/>
    <m/>
    <n v="900000000"/>
    <s v="enero 18 de 2016"/>
    <s v="Marzo 31 de 2016"/>
    <s v="recurso ordinario"/>
    <s v="Jorge Matulevich"/>
  </r>
  <r>
    <x v="41"/>
    <n v="605"/>
    <s v="TIC EN CUNDINAMARCA"/>
    <s v="INFRAESTRUTURA EN TIC"/>
    <s v="Implementación para el uso de las TIC en las prácticas pedagógicas de gestión escolar y comunitaria instituciones educativas oficiales Departamento de Cundinamarca"/>
    <n v="296130"/>
    <x v="67"/>
    <s v="Producto"/>
    <x v="42"/>
    <x v="5"/>
    <n v="8000"/>
    <s v="N/A"/>
    <s v="MinTIC"/>
    <s v="capacitación a la comunidad educativa en el uso de las equipos de computo y sotfware adquiridos por la secretaría de educación "/>
    <s v="personas"/>
    <n v="2166.75"/>
    <n v="1199953.8479289259"/>
    <n v="2600000000"/>
    <n v="13845.621322256837"/>
    <n v="30000000"/>
    <m/>
    <m/>
    <n v="30000000"/>
    <s v="Abril 4 de 2016"/>
    <s v="Mayo 27 de 2016"/>
    <s v="recurso ordinario"/>
    <s v="Sayda Orjuela"/>
  </r>
  <r>
    <x v="41"/>
    <n v="606"/>
    <s v="TIC EN CUNDINAMARCA"/>
    <s v="INFRAESTRUTURA EN TIC"/>
    <s v="Implementación para el uso de las TIC en las prácticas pedagógicas de gestión escolar y comunitaria instituciones educativas oficiales Departamento de Cundinamarca"/>
    <n v="296130"/>
    <x v="67"/>
    <s v="Producto"/>
    <x v="42"/>
    <x v="5"/>
    <n v="8000"/>
    <s v="N/A"/>
    <s v="N/A"/>
    <s v="licenciamiento de software"/>
    <s v="Número"/>
    <n v="12416"/>
    <n v="9423.3247422680415"/>
    <n v="117000000"/>
    <n v="2416.2371134020618"/>
    <n v="30000000"/>
    <m/>
    <m/>
    <n v="30000000"/>
    <s v="Marzo 15 de 2016"/>
    <s v="Junio 30 de 2016"/>
    <s v="recurso ordinario"/>
    <s v="Jorge Matulevich"/>
  </r>
  <r>
    <x v="41"/>
    <n v="607"/>
    <s v="TIC EN CUNDINAMARCA"/>
    <s v="INFRAESTRUTURA EN TIC"/>
    <s v="Implementación para el uso de las TIC en las prácticas pedagógicas de gestión escolar y comunitaria instituciones educativas oficiales Departamento de Cundinamarca"/>
    <n v="296130"/>
    <x v="67"/>
    <s v="Producto"/>
    <x v="42"/>
    <x v="5"/>
    <n v="8000"/>
    <s v="N/A"/>
    <s v="MinTIC"/>
    <s v="adquisición de hardware y sotfware para la secretaria de educación"/>
    <s v="Número"/>
    <n v="95"/>
    <n v="97"/>
    <n v="9215"/>
    <n v="315789.4736842105"/>
    <n v="30000000"/>
    <m/>
    <m/>
    <n v="30000000"/>
    <s v="enero 18 de 2016"/>
    <s v="Marzo 31 de 2016"/>
    <s v="recurso ordinario"/>
    <s v="Martín Rico"/>
  </r>
  <r>
    <x v="41"/>
    <n v="608"/>
    <s v="TIC EN CUNDINAMARCA"/>
    <s v="INFRAESTRUTURA EN TIC"/>
    <s v="Implementación para el uso de las TIC en las prácticas pedagógicas de gestión escolar y comunitaria instituciones educativas oficiales Departamento de Cundinamarca"/>
    <n v="296130"/>
    <x v="67"/>
    <s v="Producto"/>
    <x v="42"/>
    <x v="5"/>
    <n v="8000"/>
    <m/>
    <m/>
    <s v="contratar apoyo logistico"/>
    <s v="Número"/>
    <n v="1225"/>
    <n v="816326.53061224485"/>
    <n v="1000000000"/>
    <n v="8163.2653061224491"/>
    <n v="10000000"/>
    <m/>
    <m/>
    <n v="10000000"/>
    <s v="febrero 8 de 2016"/>
    <s v="Marzo 31 de 2016"/>
    <s v="recurso ordinario"/>
    <s v="Jimny Troy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5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IRECCIÓN">
  <location ref="A3:D60" firstHeaderRow="1" firstDataRow="1" firstDataCol="3"/>
  <pivotFields count="27">
    <pivotField axis="axisRow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5">
        <item x="9"/>
        <item x="36"/>
        <item x="35"/>
        <item x="34"/>
        <item x="25"/>
        <item x="12"/>
        <item x="21"/>
        <item x="42"/>
        <item x="39"/>
        <item x="26"/>
        <item x="2"/>
        <item x="33"/>
        <item x="20"/>
        <item x="16"/>
        <item x="29"/>
        <item x="41"/>
        <item x="38"/>
        <item x="17"/>
        <item x="1"/>
        <item x="32"/>
        <item x="5"/>
        <item x="37"/>
        <item x="14"/>
        <item x="11"/>
        <item x="10"/>
        <item x="13"/>
        <item m="1" x="43"/>
        <item x="0"/>
        <item x="3"/>
        <item x="8"/>
        <item x="23"/>
        <item x="19"/>
        <item x="6"/>
        <item x="31"/>
        <item x="27"/>
        <item x="30"/>
        <item x="4"/>
        <item x="7"/>
        <item x="15"/>
        <item x="28"/>
        <item x="24"/>
        <item x="40"/>
        <item x="18"/>
        <item x="22"/>
        <item t="default"/>
      </items>
    </pivotField>
    <pivotField axis="axisRow" outline="0" showAll="0">
      <items count="11">
        <item x="0"/>
        <item x="1"/>
        <item x="4"/>
        <item x="2"/>
        <item x="8"/>
        <item x="5"/>
        <item x="3"/>
        <item h="1" x="6"/>
        <item h="1" x="9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3" showAll="0"/>
    <pivotField showAll="0" defaultSubtotal="0"/>
    <pivotField dataField="1" showAll="0"/>
    <pivotField showAll="0" defaultSubtotal="0"/>
    <pivotField showAll="0" defaultSubtotal="0"/>
    <pivotField numFmtId="167" showAll="0" defaultSubtotal="0"/>
    <pivotField showAll="0"/>
    <pivotField showAll="0"/>
    <pivotField showAll="0"/>
    <pivotField showAll="0"/>
  </pivotFields>
  <rowFields count="3">
    <field x="9"/>
    <field x="0"/>
    <field x="8"/>
  </rowFields>
  <rowItems count="57">
    <i>
      <x/>
      <x/>
      <x v="27"/>
    </i>
    <i r="1">
      <x v="1"/>
      <x v="18"/>
    </i>
    <i r="1">
      <x v="3"/>
      <x v="28"/>
    </i>
    <i r="1">
      <x v="5"/>
      <x v="20"/>
    </i>
    <i r="1">
      <x v="6"/>
      <x v="32"/>
    </i>
    <i r="1">
      <x v="7"/>
      <x v="37"/>
    </i>
    <i r="1">
      <x v="9"/>
      <x/>
    </i>
    <i r="1">
      <x v="13"/>
      <x v="25"/>
    </i>
    <i r="1">
      <x v="15"/>
      <x v="38"/>
    </i>
    <i r="1">
      <x v="23"/>
      <x v="40"/>
    </i>
    <i r="1">
      <x v="24"/>
      <x v="4"/>
    </i>
    <i r="1">
      <x v="27"/>
      <x v="39"/>
    </i>
    <i r="1">
      <x v="29"/>
      <x v="35"/>
    </i>
    <i r="1">
      <x v="37"/>
      <x v="16"/>
    </i>
    <i t="default">
      <x/>
    </i>
    <i>
      <x v="1"/>
      <x v="2"/>
      <x v="10"/>
    </i>
    <i r="1">
      <x v="4"/>
      <x v="36"/>
    </i>
    <i r="1">
      <x v="8"/>
      <x v="29"/>
    </i>
    <i r="1">
      <x v="13"/>
      <x v="25"/>
    </i>
    <i r="1">
      <x v="22"/>
      <x v="30"/>
    </i>
    <i r="1">
      <x v="25"/>
      <x v="9"/>
    </i>
    <i r="1">
      <x v="26"/>
      <x v="34"/>
    </i>
    <i r="1">
      <x v="28"/>
      <x v="14"/>
    </i>
    <i r="1">
      <x v="33"/>
      <x v="3"/>
    </i>
    <i r="1">
      <x v="34"/>
      <x v="2"/>
    </i>
    <i r="1">
      <x v="35"/>
      <x v="1"/>
    </i>
    <i r="1">
      <x v="38"/>
      <x v="8"/>
    </i>
    <i r="1">
      <x v="39"/>
      <x v="41"/>
    </i>
    <i t="default">
      <x v="1"/>
    </i>
    <i>
      <x v="2"/>
      <x v="13"/>
      <x v="25"/>
    </i>
    <i r="1">
      <x v="40"/>
      <x v="15"/>
    </i>
    <i t="default">
      <x v="2"/>
    </i>
    <i>
      <x v="3"/>
      <x v="10"/>
      <x v="24"/>
    </i>
    <i r="1">
      <x v="11"/>
      <x v="23"/>
    </i>
    <i r="1">
      <x v="12"/>
      <x v="5"/>
    </i>
    <i r="1">
      <x v="13"/>
      <x v="25"/>
    </i>
    <i r="1">
      <x v="36"/>
      <x v="21"/>
    </i>
    <i t="default">
      <x v="3"/>
    </i>
    <i>
      <x v="4"/>
      <x v="18"/>
      <x v="42"/>
    </i>
    <i r="1">
      <x v="19"/>
      <x v="31"/>
    </i>
    <i r="1">
      <x v="20"/>
      <x v="12"/>
    </i>
    <i r="1">
      <x v="21"/>
      <x v="6"/>
    </i>
    <i r="1">
      <x v="30"/>
      <x v="33"/>
    </i>
    <i r="1">
      <x v="31"/>
      <x v="19"/>
    </i>
    <i r="1">
      <x v="32"/>
      <x v="11"/>
    </i>
    <i t="default">
      <x v="4"/>
    </i>
    <i>
      <x v="5"/>
      <x v="13"/>
      <x v="25"/>
    </i>
    <i r="1">
      <x v="41"/>
      <x v="7"/>
    </i>
    <i t="default">
      <x v="5"/>
    </i>
    <i>
      <x v="6"/>
      <x v="13"/>
      <x v="25"/>
    </i>
    <i r="1">
      <x v="14"/>
      <x v="22"/>
    </i>
    <i t="default">
      <x v="6"/>
    </i>
    <i>
      <x v="9"/>
      <x v="13"/>
      <x v="25"/>
    </i>
    <i r="1">
      <x v="16"/>
      <x v="13"/>
    </i>
    <i r="1">
      <x v="17"/>
      <x v="17"/>
    </i>
    <i t="default">
      <x v="9"/>
    </i>
    <i t="grand">
      <x/>
    </i>
  </rowItems>
  <colItems count="1">
    <i/>
  </colItems>
  <dataFields count="1">
    <dataField name="RECURSOS 2016" fld="19" baseField="9" baseItem="0" numFmtId="167"/>
  </dataFields>
  <formats count="256">
    <format dxfId="336">
      <pivotArea outline="0" collapsedLevelsAreSubtotals="1" fieldPosition="0"/>
    </format>
    <format dxfId="335">
      <pivotArea field="8" type="button" dataOnly="0" labelOnly="1" outline="0" axis="axisRow" fieldPosition="2"/>
    </format>
    <format dxfId="334">
      <pivotArea dataOnly="0" labelOnly="1" fieldPosition="0">
        <references count="1">
          <reference field="9" count="1" defaultSubtotal="1">
            <x v="7"/>
          </reference>
        </references>
      </pivotArea>
    </format>
    <format dxfId="333">
      <pivotArea dataOnly="0" labelOnly="1" fieldPosition="0">
        <references count="1">
          <reference field="9" count="1" defaultSubtotal="1">
            <x v="8"/>
          </reference>
        </references>
      </pivotArea>
    </format>
    <format dxfId="332">
      <pivotArea dataOnly="0" labelOnly="1" fieldPosition="0">
        <references count="3">
          <reference field="0" count="1" selected="0">
            <x v="0"/>
          </reference>
          <reference field="8" count="1">
            <x v="27"/>
          </reference>
          <reference field="9" count="1" selected="0">
            <x v="0"/>
          </reference>
        </references>
      </pivotArea>
    </format>
    <format dxfId="331">
      <pivotArea dataOnly="0" labelOnly="1" fieldPosition="0">
        <references count="3">
          <reference field="0" count="1" selected="0">
            <x v="1"/>
          </reference>
          <reference field="8" count="1">
            <x v="18"/>
          </reference>
          <reference field="9" count="1" selected="0">
            <x v="0"/>
          </reference>
        </references>
      </pivotArea>
    </format>
    <format dxfId="330">
      <pivotArea dataOnly="0" labelOnly="1" fieldPosition="0">
        <references count="3">
          <reference field="0" count="1" selected="0">
            <x v="3"/>
          </reference>
          <reference field="8" count="1">
            <x v="28"/>
          </reference>
          <reference field="9" count="1" selected="0">
            <x v="0"/>
          </reference>
        </references>
      </pivotArea>
    </format>
    <format dxfId="329">
      <pivotArea dataOnly="0" labelOnly="1" fieldPosition="0">
        <references count="3">
          <reference field="0" count="1" selected="0">
            <x v="5"/>
          </reference>
          <reference field="8" count="1">
            <x v="20"/>
          </reference>
          <reference field="9" count="1" selected="0">
            <x v="0"/>
          </reference>
        </references>
      </pivotArea>
    </format>
    <format dxfId="328">
      <pivotArea dataOnly="0" labelOnly="1" fieldPosition="0">
        <references count="3">
          <reference field="0" count="1" selected="0">
            <x v="6"/>
          </reference>
          <reference field="8" count="1">
            <x v="32"/>
          </reference>
          <reference field="9" count="1" selected="0">
            <x v="0"/>
          </reference>
        </references>
      </pivotArea>
    </format>
    <format dxfId="327">
      <pivotArea dataOnly="0" labelOnly="1" fieldPosition="0">
        <references count="3">
          <reference field="0" count="1" selected="0">
            <x v="7"/>
          </reference>
          <reference field="8" count="1">
            <x v="37"/>
          </reference>
          <reference field="9" count="1" selected="0">
            <x v="0"/>
          </reference>
        </references>
      </pivotArea>
    </format>
    <format dxfId="326">
      <pivotArea dataOnly="0" labelOnly="1" fieldPosition="0">
        <references count="3">
          <reference field="0" count="1" selected="0">
            <x v="9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325">
      <pivotArea dataOnly="0" labelOnly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0"/>
          </reference>
        </references>
      </pivotArea>
    </format>
    <format dxfId="324">
      <pivotArea dataOnly="0" labelOnly="1" fieldPosition="0">
        <references count="3">
          <reference field="0" count="1" selected="0">
            <x v="15"/>
          </reference>
          <reference field="8" count="1">
            <x v="38"/>
          </reference>
          <reference field="9" count="1" selected="0">
            <x v="0"/>
          </reference>
        </references>
      </pivotArea>
    </format>
    <format dxfId="323">
      <pivotArea dataOnly="0" labelOnly="1" fieldPosition="0">
        <references count="3">
          <reference field="0" count="1" selected="0">
            <x v="23"/>
          </reference>
          <reference field="8" count="1">
            <x v="40"/>
          </reference>
          <reference field="9" count="1" selected="0">
            <x v="0"/>
          </reference>
        </references>
      </pivotArea>
    </format>
    <format dxfId="322">
      <pivotArea dataOnly="0" labelOnly="1" fieldPosition="0">
        <references count="3">
          <reference field="0" count="1" selected="0">
            <x v="24"/>
          </reference>
          <reference field="8" count="1">
            <x v="4"/>
          </reference>
          <reference field="9" count="1" selected="0">
            <x v="0"/>
          </reference>
        </references>
      </pivotArea>
    </format>
    <format dxfId="321">
      <pivotArea dataOnly="0" labelOnly="1" fieldPosition="0">
        <references count="3">
          <reference field="0" count="1" selected="0">
            <x v="27"/>
          </reference>
          <reference field="8" count="1">
            <x v="39"/>
          </reference>
          <reference field="9" count="1" selected="0">
            <x v="0"/>
          </reference>
        </references>
      </pivotArea>
    </format>
    <format dxfId="320">
      <pivotArea dataOnly="0" labelOnly="1" fieldPosition="0">
        <references count="3">
          <reference field="0" count="1" selected="0">
            <x v="29"/>
          </reference>
          <reference field="8" count="1">
            <x v="35"/>
          </reference>
          <reference field="9" count="1" selected="0">
            <x v="0"/>
          </reference>
        </references>
      </pivotArea>
    </format>
    <format dxfId="319">
      <pivotArea dataOnly="0" labelOnly="1" fieldPosition="0">
        <references count="3">
          <reference field="0" count="1" selected="0">
            <x v="37"/>
          </reference>
          <reference field="8" count="1">
            <x v="16"/>
          </reference>
          <reference field="9" count="1" selected="0">
            <x v="0"/>
          </reference>
        </references>
      </pivotArea>
    </format>
    <format dxfId="318">
      <pivotArea dataOnly="0" labelOnly="1" fieldPosition="0">
        <references count="3">
          <reference field="0" count="1" selected="0">
            <x v="2"/>
          </reference>
          <reference field="8" count="1">
            <x v="10"/>
          </reference>
          <reference field="9" count="1" selected="0">
            <x v="1"/>
          </reference>
        </references>
      </pivotArea>
    </format>
    <format dxfId="317">
      <pivotArea dataOnly="0" labelOnly="1" fieldPosition="0">
        <references count="3">
          <reference field="0" count="1" selected="0">
            <x v="4"/>
          </reference>
          <reference field="8" count="1">
            <x v="36"/>
          </reference>
          <reference field="9" count="1" selected="0">
            <x v="1"/>
          </reference>
        </references>
      </pivotArea>
    </format>
    <format dxfId="316">
      <pivotArea dataOnly="0" labelOnly="1" fieldPosition="0">
        <references count="3">
          <reference field="0" count="1" selected="0">
            <x v="8"/>
          </reference>
          <reference field="8" count="1">
            <x v="29"/>
          </reference>
          <reference field="9" count="1" selected="0">
            <x v="1"/>
          </reference>
        </references>
      </pivotArea>
    </format>
    <format dxfId="315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1"/>
          </reference>
        </references>
      </pivotArea>
    </format>
    <format dxfId="314">
      <pivotArea dataOnly="0" labelOnly="1" fieldPosition="0">
        <references count="3">
          <reference field="0" count="1" selected="0">
            <x v="22"/>
          </reference>
          <reference field="8" count="1">
            <x v="30"/>
          </reference>
          <reference field="9" count="1" selected="0">
            <x v="1"/>
          </reference>
        </references>
      </pivotArea>
    </format>
    <format dxfId="313">
      <pivotArea dataOnly="0" labelOnly="1" fieldPosition="0">
        <references count="3">
          <reference field="0" count="1" selected="0">
            <x v="25"/>
          </reference>
          <reference field="8" count="1">
            <x v="9"/>
          </reference>
          <reference field="9" count="1" selected="0">
            <x v="1"/>
          </reference>
        </references>
      </pivotArea>
    </format>
    <format dxfId="312">
      <pivotArea dataOnly="0" labelOnly="1" fieldPosition="0">
        <references count="3">
          <reference field="0" count="1" selected="0">
            <x v="26"/>
          </reference>
          <reference field="8" count="1">
            <x v="34"/>
          </reference>
          <reference field="9" count="1" selected="0">
            <x v="1"/>
          </reference>
        </references>
      </pivotArea>
    </format>
    <format dxfId="311">
      <pivotArea dataOnly="0" labelOnly="1" fieldPosition="0">
        <references count="3">
          <reference field="0" count="1" selected="0">
            <x v="28"/>
          </reference>
          <reference field="8" count="1">
            <x v="14"/>
          </reference>
          <reference field="9" count="1" selected="0">
            <x v="1"/>
          </reference>
        </references>
      </pivotArea>
    </format>
    <format dxfId="310">
      <pivotArea dataOnly="0" labelOnly="1" fieldPosition="0">
        <references count="3">
          <reference field="0" count="1" selected="0">
            <x v="33"/>
          </reference>
          <reference field="8" count="1">
            <x v="3"/>
          </reference>
          <reference field="9" count="1" selected="0">
            <x v="1"/>
          </reference>
        </references>
      </pivotArea>
    </format>
    <format dxfId="309">
      <pivotArea dataOnly="0" labelOnly="1" fieldPosition="0">
        <references count="3">
          <reference field="0" count="1" selected="0">
            <x v="34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308">
      <pivotArea dataOnly="0" labelOnly="1" fieldPosition="0">
        <references count="3">
          <reference field="0" count="1" selected="0">
            <x v="35"/>
          </reference>
          <reference field="8" count="1">
            <x v="1"/>
          </reference>
          <reference field="9" count="1" selected="0">
            <x v="1"/>
          </reference>
        </references>
      </pivotArea>
    </format>
    <format dxfId="307">
      <pivotArea dataOnly="0" labelOnly="1" fieldPosition="0">
        <references count="3">
          <reference field="0" count="1" selected="0">
            <x v="38"/>
          </reference>
          <reference field="8" count="1">
            <x v="8"/>
          </reference>
          <reference field="9" count="1" selected="0">
            <x v="1"/>
          </reference>
        </references>
      </pivotArea>
    </format>
    <format dxfId="306">
      <pivotArea dataOnly="0" labelOnly="1" fieldPosition="0">
        <references count="3">
          <reference field="0" count="1" selected="0">
            <x v="39"/>
          </reference>
          <reference field="8" count="1">
            <x v="41"/>
          </reference>
          <reference field="9" count="1" selected="0">
            <x v="1"/>
          </reference>
        </references>
      </pivotArea>
    </format>
    <format dxfId="305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2"/>
          </reference>
        </references>
      </pivotArea>
    </format>
    <format dxfId="304">
      <pivotArea dataOnly="0" labelOnly="1" fieldPosition="0">
        <references count="3">
          <reference field="0" count="1" selected="0">
            <x v="40"/>
          </reference>
          <reference field="8" count="1">
            <x v="15"/>
          </reference>
          <reference field="9" count="1" selected="0">
            <x v="2"/>
          </reference>
        </references>
      </pivotArea>
    </format>
    <format dxfId="303">
      <pivotArea dataOnly="0" labelOnly="1" fieldPosition="0">
        <references count="3">
          <reference field="0" count="1" selected="0">
            <x v="10"/>
          </reference>
          <reference field="8" count="1">
            <x v="24"/>
          </reference>
          <reference field="9" count="1" selected="0">
            <x v="3"/>
          </reference>
        </references>
      </pivotArea>
    </format>
    <format dxfId="302">
      <pivotArea dataOnly="0" labelOnly="1" fieldPosition="0">
        <references count="3">
          <reference field="0" count="1" selected="0">
            <x v="11"/>
          </reference>
          <reference field="8" count="1">
            <x v="23"/>
          </reference>
          <reference field="9" count="1" selected="0">
            <x v="3"/>
          </reference>
        </references>
      </pivotArea>
    </format>
    <format dxfId="301">
      <pivotArea dataOnly="0" labelOnly="1" fieldPosition="0">
        <references count="3">
          <reference field="0" count="1" selected="0">
            <x v="12"/>
          </reference>
          <reference field="8" count="1">
            <x v="5"/>
          </reference>
          <reference field="9" count="1" selected="0">
            <x v="3"/>
          </reference>
        </references>
      </pivotArea>
    </format>
    <format dxfId="300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3"/>
          </reference>
        </references>
      </pivotArea>
    </format>
    <format dxfId="299">
      <pivotArea dataOnly="0" labelOnly="1" fieldPosition="0">
        <references count="3">
          <reference field="0" count="1" selected="0">
            <x v="36"/>
          </reference>
          <reference field="8" count="1">
            <x v="21"/>
          </reference>
          <reference field="9" count="1" selected="0">
            <x v="3"/>
          </reference>
        </references>
      </pivotArea>
    </format>
    <format dxfId="298">
      <pivotArea dataOnly="0" labelOnly="1" fieldPosition="0">
        <references count="3">
          <reference field="0" count="1" selected="0">
            <x v="18"/>
          </reference>
          <reference field="8" count="1">
            <x v="42"/>
          </reference>
          <reference field="9" count="1" selected="0">
            <x v="4"/>
          </reference>
        </references>
      </pivotArea>
    </format>
    <format dxfId="297">
      <pivotArea dataOnly="0" labelOnly="1" fieldPosition="0">
        <references count="3">
          <reference field="0" count="1" selected="0">
            <x v="19"/>
          </reference>
          <reference field="8" count="1">
            <x v="31"/>
          </reference>
          <reference field="9" count="1" selected="0">
            <x v="4"/>
          </reference>
        </references>
      </pivotArea>
    </format>
    <format dxfId="296">
      <pivotArea dataOnly="0" labelOnly="1" fieldPosition="0">
        <references count="3">
          <reference field="0" count="1" selected="0">
            <x v="20"/>
          </reference>
          <reference field="8" count="1">
            <x v="12"/>
          </reference>
          <reference field="9" count="1" selected="0">
            <x v="4"/>
          </reference>
        </references>
      </pivotArea>
    </format>
    <format dxfId="295">
      <pivotArea dataOnly="0" labelOnly="1" fieldPosition="0">
        <references count="3">
          <reference field="0" count="1" selected="0">
            <x v="21"/>
          </reference>
          <reference field="8" count="1">
            <x v="6"/>
          </reference>
          <reference field="9" count="1" selected="0">
            <x v="4"/>
          </reference>
        </references>
      </pivotArea>
    </format>
    <format dxfId="294">
      <pivotArea dataOnly="0" labelOnly="1" fieldPosition="0">
        <references count="3">
          <reference field="0" count="1" selected="0">
            <x v="30"/>
          </reference>
          <reference field="8" count="1">
            <x v="33"/>
          </reference>
          <reference field="9" count="1" selected="0">
            <x v="4"/>
          </reference>
        </references>
      </pivotArea>
    </format>
    <format dxfId="293">
      <pivotArea dataOnly="0" labelOnly="1" fieldPosition="0">
        <references count="3">
          <reference field="0" count="1" selected="0">
            <x v="31"/>
          </reference>
          <reference field="8" count="1">
            <x v="19"/>
          </reference>
          <reference field="9" count="1" selected="0">
            <x v="4"/>
          </reference>
        </references>
      </pivotArea>
    </format>
    <format dxfId="292">
      <pivotArea dataOnly="0" labelOnly="1" fieldPosition="0">
        <references count="3">
          <reference field="0" count="1" selected="0">
            <x v="32"/>
          </reference>
          <reference field="8" count="1">
            <x v="11"/>
          </reference>
          <reference field="9" count="1" selected="0">
            <x v="4"/>
          </reference>
        </references>
      </pivotArea>
    </format>
    <format dxfId="291">
      <pivotArea dataOnly="0" labelOnly="1" fieldPosition="0">
        <references count="3">
          <reference field="0" count="1" selected="0">
            <x v="13"/>
          </reference>
          <reference field="8" count="2">
            <x v="25"/>
            <x v="26"/>
          </reference>
          <reference field="9" count="1" selected="0">
            <x v="5"/>
          </reference>
        </references>
      </pivotArea>
    </format>
    <format dxfId="290">
      <pivotArea dataOnly="0" labelOnly="1" fieldPosition="0">
        <references count="3">
          <reference field="0" count="1" selected="0">
            <x v="41"/>
          </reference>
          <reference field="8" count="1">
            <x v="7"/>
          </reference>
          <reference field="9" count="1" selected="0">
            <x v="5"/>
          </reference>
        </references>
      </pivotArea>
    </format>
    <format dxfId="289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6"/>
          </reference>
        </references>
      </pivotArea>
    </format>
    <format dxfId="288">
      <pivotArea dataOnly="0" labelOnly="1" fieldPosition="0">
        <references count="3">
          <reference field="0" count="1" selected="0">
            <x v="14"/>
          </reference>
          <reference field="8" count="1">
            <x v="22"/>
          </reference>
          <reference field="9" count="1" selected="0">
            <x v="6"/>
          </reference>
        </references>
      </pivotArea>
    </format>
    <format dxfId="287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7"/>
          </reference>
        </references>
      </pivotArea>
    </format>
    <format dxfId="286">
      <pivotArea dataOnly="0" labelOnly="1" fieldPosition="0">
        <references count="3">
          <reference field="0" count="1" selected="0">
            <x v="21"/>
          </reference>
          <reference field="8" count="1">
            <x v="43"/>
          </reference>
          <reference field="9" count="1" selected="0">
            <x v="8"/>
          </reference>
        </references>
      </pivotArea>
    </format>
    <format dxfId="285">
      <pivotArea dataOnly="0" labelOnly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9"/>
          </reference>
        </references>
      </pivotArea>
    </format>
    <format dxfId="284">
      <pivotArea dataOnly="0" labelOnly="1" fieldPosition="0">
        <references count="3">
          <reference field="0" count="1" selected="0">
            <x v="16"/>
          </reference>
          <reference field="8" count="1">
            <x v="13"/>
          </reference>
          <reference field="9" count="1" selected="0">
            <x v="9"/>
          </reference>
        </references>
      </pivotArea>
    </format>
    <format dxfId="283">
      <pivotArea dataOnly="0" labelOnly="1" fieldPosition="0">
        <references count="3">
          <reference field="0" count="1" selected="0">
            <x v="17"/>
          </reference>
          <reference field="8" count="1">
            <x v="17"/>
          </reference>
          <reference field="9" count="1" selected="0">
            <x v="9"/>
          </reference>
        </references>
      </pivotArea>
    </format>
    <format dxfId="282">
      <pivotArea type="all" dataOnly="0" outline="0" fieldPosition="0"/>
    </format>
    <format dxfId="281">
      <pivotArea outline="0" collapsedLevelsAreSubtotals="1" fieldPosition="0"/>
    </format>
    <format dxfId="280">
      <pivotArea dataOnly="0" labelOnly="1" outline="0" axis="axisValues" fieldPosition="0"/>
    </format>
    <format dxfId="279">
      <pivotArea dataOnly="0" labelOnly="1" fieldPosition="0">
        <references count="1">
          <reference field="9" count="0"/>
        </references>
      </pivotArea>
    </format>
    <format dxfId="278">
      <pivotArea dataOnly="0" labelOnly="1" fieldPosition="0">
        <references count="1">
          <reference field="9" count="0" defaultSubtotal="1"/>
        </references>
      </pivotArea>
    </format>
    <format dxfId="277">
      <pivotArea dataOnly="0" labelOnly="1" grandRow="1" outline="0" fieldPosition="0"/>
    </format>
    <format dxfId="276">
      <pivotArea dataOnly="0" labelOnly="1" fieldPosition="0">
        <references count="2">
          <reference field="0" count="14">
            <x v="0"/>
            <x v="1"/>
            <x v="3"/>
            <x v="5"/>
            <x v="6"/>
            <x v="7"/>
            <x v="9"/>
            <x v="13"/>
            <x v="15"/>
            <x v="23"/>
            <x v="24"/>
            <x v="27"/>
            <x v="29"/>
            <x v="37"/>
          </reference>
          <reference field="9" count="1" selected="0">
            <x v="0"/>
          </reference>
        </references>
      </pivotArea>
    </format>
    <format dxfId="275">
      <pivotArea dataOnly="0" labelOnly="1" fieldPosition="0">
        <references count="2">
          <reference field="0" count="13">
            <x v="2"/>
            <x v="4"/>
            <x v="8"/>
            <x v="13"/>
            <x v="22"/>
            <x v="25"/>
            <x v="26"/>
            <x v="28"/>
            <x v="33"/>
            <x v="34"/>
            <x v="35"/>
            <x v="38"/>
            <x v="39"/>
          </reference>
          <reference field="9" count="1" selected="0">
            <x v="1"/>
          </reference>
        </references>
      </pivotArea>
    </format>
    <format dxfId="274">
      <pivotArea dataOnly="0" labelOnly="1" fieldPosition="0">
        <references count="2">
          <reference field="0" count="2">
            <x v="13"/>
            <x v="40"/>
          </reference>
          <reference field="9" count="1" selected="0">
            <x v="2"/>
          </reference>
        </references>
      </pivotArea>
    </format>
    <format dxfId="273">
      <pivotArea dataOnly="0" labelOnly="1" fieldPosition="0">
        <references count="2">
          <reference field="0" count="5">
            <x v="10"/>
            <x v="11"/>
            <x v="12"/>
            <x v="13"/>
            <x v="36"/>
          </reference>
          <reference field="9" count="1" selected="0">
            <x v="3"/>
          </reference>
        </references>
      </pivotArea>
    </format>
    <format dxfId="272">
      <pivotArea dataOnly="0" labelOnly="1" fieldPosition="0">
        <references count="2">
          <reference field="0" count="7">
            <x v="18"/>
            <x v="19"/>
            <x v="20"/>
            <x v="21"/>
            <x v="30"/>
            <x v="31"/>
            <x v="32"/>
          </reference>
          <reference field="9" count="1" selected="0">
            <x v="4"/>
          </reference>
        </references>
      </pivotArea>
    </format>
    <format dxfId="271">
      <pivotArea dataOnly="0" labelOnly="1" fieldPosition="0">
        <references count="2">
          <reference field="0" count="2">
            <x v="13"/>
            <x v="41"/>
          </reference>
          <reference field="9" count="1" selected="0">
            <x v="5"/>
          </reference>
        </references>
      </pivotArea>
    </format>
    <format dxfId="270">
      <pivotArea dataOnly="0" labelOnly="1" fieldPosition="0">
        <references count="2">
          <reference field="0" count="2">
            <x v="13"/>
            <x v="14"/>
          </reference>
          <reference field="9" count="1" selected="0">
            <x v="6"/>
          </reference>
        </references>
      </pivotArea>
    </format>
    <format dxfId="269">
      <pivotArea dataOnly="0" labelOnly="1" fieldPosition="0">
        <references count="2">
          <reference field="0" count="1">
            <x v="13"/>
          </reference>
          <reference field="9" count="1" selected="0">
            <x v="7"/>
          </reference>
        </references>
      </pivotArea>
    </format>
    <format dxfId="268">
      <pivotArea dataOnly="0" labelOnly="1" fieldPosition="0">
        <references count="2">
          <reference field="0" count="1">
            <x v="21"/>
          </reference>
          <reference field="9" count="1" selected="0">
            <x v="8"/>
          </reference>
        </references>
      </pivotArea>
    </format>
    <format dxfId="267">
      <pivotArea dataOnly="0" labelOnly="1" fieldPosition="0">
        <references count="2">
          <reference field="0" count="3">
            <x v="13"/>
            <x v="16"/>
            <x v="17"/>
          </reference>
          <reference field="9" count="1" selected="0">
            <x v="9"/>
          </reference>
        </references>
      </pivotArea>
    </format>
    <format dxfId="266">
      <pivotArea dataOnly="0" labelOnly="1" fieldPosition="0">
        <references count="3">
          <reference field="0" count="1" selected="0">
            <x v="0"/>
          </reference>
          <reference field="8" count="1">
            <x v="27"/>
          </reference>
          <reference field="9" count="1" selected="0">
            <x v="0"/>
          </reference>
        </references>
      </pivotArea>
    </format>
    <format dxfId="265">
      <pivotArea dataOnly="0" labelOnly="1" fieldPosition="0">
        <references count="3">
          <reference field="0" count="1" selected="0">
            <x v="1"/>
          </reference>
          <reference field="8" count="1">
            <x v="18"/>
          </reference>
          <reference field="9" count="1" selected="0">
            <x v="0"/>
          </reference>
        </references>
      </pivotArea>
    </format>
    <format dxfId="264">
      <pivotArea dataOnly="0" labelOnly="1" fieldPosition="0">
        <references count="3">
          <reference field="0" count="1" selected="0">
            <x v="3"/>
          </reference>
          <reference field="8" count="1">
            <x v="28"/>
          </reference>
          <reference field="9" count="1" selected="0">
            <x v="0"/>
          </reference>
        </references>
      </pivotArea>
    </format>
    <format dxfId="263">
      <pivotArea dataOnly="0" labelOnly="1" fieldPosition="0">
        <references count="3">
          <reference field="0" count="1" selected="0">
            <x v="5"/>
          </reference>
          <reference field="8" count="1">
            <x v="20"/>
          </reference>
          <reference field="9" count="1" selected="0">
            <x v="0"/>
          </reference>
        </references>
      </pivotArea>
    </format>
    <format dxfId="262">
      <pivotArea dataOnly="0" labelOnly="1" fieldPosition="0">
        <references count="3">
          <reference field="0" count="1" selected="0">
            <x v="6"/>
          </reference>
          <reference field="8" count="1">
            <x v="32"/>
          </reference>
          <reference field="9" count="1" selected="0">
            <x v="0"/>
          </reference>
        </references>
      </pivotArea>
    </format>
    <format dxfId="261">
      <pivotArea dataOnly="0" labelOnly="1" fieldPosition="0">
        <references count="3">
          <reference field="0" count="1" selected="0">
            <x v="7"/>
          </reference>
          <reference field="8" count="1">
            <x v="37"/>
          </reference>
          <reference field="9" count="1" selected="0">
            <x v="0"/>
          </reference>
        </references>
      </pivotArea>
    </format>
    <format dxfId="260">
      <pivotArea dataOnly="0" labelOnly="1" fieldPosition="0">
        <references count="3">
          <reference field="0" count="1" selected="0">
            <x v="9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259">
      <pivotArea dataOnly="0" labelOnly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0"/>
          </reference>
        </references>
      </pivotArea>
    </format>
    <format dxfId="258">
      <pivotArea dataOnly="0" labelOnly="1" fieldPosition="0">
        <references count="3">
          <reference field="0" count="1" selected="0">
            <x v="15"/>
          </reference>
          <reference field="8" count="1">
            <x v="38"/>
          </reference>
          <reference field="9" count="1" selected="0">
            <x v="0"/>
          </reference>
        </references>
      </pivotArea>
    </format>
    <format dxfId="257">
      <pivotArea dataOnly="0" labelOnly="1" fieldPosition="0">
        <references count="3">
          <reference field="0" count="1" selected="0">
            <x v="23"/>
          </reference>
          <reference field="8" count="1">
            <x v="40"/>
          </reference>
          <reference field="9" count="1" selected="0">
            <x v="0"/>
          </reference>
        </references>
      </pivotArea>
    </format>
    <format dxfId="256">
      <pivotArea dataOnly="0" labelOnly="1" fieldPosition="0">
        <references count="3">
          <reference field="0" count="1" selected="0">
            <x v="24"/>
          </reference>
          <reference field="8" count="1">
            <x v="4"/>
          </reference>
          <reference field="9" count="1" selected="0">
            <x v="0"/>
          </reference>
        </references>
      </pivotArea>
    </format>
    <format dxfId="255">
      <pivotArea dataOnly="0" labelOnly="1" fieldPosition="0">
        <references count="3">
          <reference field="0" count="1" selected="0">
            <x v="27"/>
          </reference>
          <reference field="8" count="1">
            <x v="39"/>
          </reference>
          <reference field="9" count="1" selected="0">
            <x v="0"/>
          </reference>
        </references>
      </pivotArea>
    </format>
    <format dxfId="254">
      <pivotArea dataOnly="0" labelOnly="1" fieldPosition="0">
        <references count="3">
          <reference field="0" count="1" selected="0">
            <x v="29"/>
          </reference>
          <reference field="8" count="1">
            <x v="35"/>
          </reference>
          <reference field="9" count="1" selected="0">
            <x v="0"/>
          </reference>
        </references>
      </pivotArea>
    </format>
    <format dxfId="253">
      <pivotArea dataOnly="0" labelOnly="1" fieldPosition="0">
        <references count="3">
          <reference field="0" count="1" selected="0">
            <x v="37"/>
          </reference>
          <reference field="8" count="1">
            <x v="16"/>
          </reference>
          <reference field="9" count="1" selected="0">
            <x v="0"/>
          </reference>
        </references>
      </pivotArea>
    </format>
    <format dxfId="252">
      <pivotArea dataOnly="0" labelOnly="1" fieldPosition="0">
        <references count="3">
          <reference field="0" count="1" selected="0">
            <x v="2"/>
          </reference>
          <reference field="8" count="1">
            <x v="10"/>
          </reference>
          <reference field="9" count="1" selected="0">
            <x v="1"/>
          </reference>
        </references>
      </pivotArea>
    </format>
    <format dxfId="251">
      <pivotArea dataOnly="0" labelOnly="1" fieldPosition="0">
        <references count="3">
          <reference field="0" count="1" selected="0">
            <x v="4"/>
          </reference>
          <reference field="8" count="1">
            <x v="36"/>
          </reference>
          <reference field="9" count="1" selected="0">
            <x v="1"/>
          </reference>
        </references>
      </pivotArea>
    </format>
    <format dxfId="250">
      <pivotArea dataOnly="0" labelOnly="1" fieldPosition="0">
        <references count="3">
          <reference field="0" count="1" selected="0">
            <x v="8"/>
          </reference>
          <reference field="8" count="1">
            <x v="29"/>
          </reference>
          <reference field="9" count="1" selected="0">
            <x v="1"/>
          </reference>
        </references>
      </pivotArea>
    </format>
    <format dxfId="249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1"/>
          </reference>
        </references>
      </pivotArea>
    </format>
    <format dxfId="248">
      <pivotArea dataOnly="0" labelOnly="1" fieldPosition="0">
        <references count="3">
          <reference field="0" count="1" selected="0">
            <x v="22"/>
          </reference>
          <reference field="8" count="1">
            <x v="30"/>
          </reference>
          <reference field="9" count="1" selected="0">
            <x v="1"/>
          </reference>
        </references>
      </pivotArea>
    </format>
    <format dxfId="247">
      <pivotArea dataOnly="0" labelOnly="1" fieldPosition="0">
        <references count="3">
          <reference field="0" count="1" selected="0">
            <x v="25"/>
          </reference>
          <reference field="8" count="1">
            <x v="9"/>
          </reference>
          <reference field="9" count="1" selected="0">
            <x v="1"/>
          </reference>
        </references>
      </pivotArea>
    </format>
    <format dxfId="246">
      <pivotArea dataOnly="0" labelOnly="1" fieldPosition="0">
        <references count="3">
          <reference field="0" count="1" selected="0">
            <x v="26"/>
          </reference>
          <reference field="8" count="1">
            <x v="34"/>
          </reference>
          <reference field="9" count="1" selected="0">
            <x v="1"/>
          </reference>
        </references>
      </pivotArea>
    </format>
    <format dxfId="245">
      <pivotArea dataOnly="0" labelOnly="1" fieldPosition="0">
        <references count="3">
          <reference field="0" count="1" selected="0">
            <x v="28"/>
          </reference>
          <reference field="8" count="1">
            <x v="14"/>
          </reference>
          <reference field="9" count="1" selected="0">
            <x v="1"/>
          </reference>
        </references>
      </pivotArea>
    </format>
    <format dxfId="244">
      <pivotArea dataOnly="0" labelOnly="1" fieldPosition="0">
        <references count="3">
          <reference field="0" count="1" selected="0">
            <x v="33"/>
          </reference>
          <reference field="8" count="1">
            <x v="3"/>
          </reference>
          <reference field="9" count="1" selected="0">
            <x v="1"/>
          </reference>
        </references>
      </pivotArea>
    </format>
    <format dxfId="243">
      <pivotArea dataOnly="0" labelOnly="1" fieldPosition="0">
        <references count="3">
          <reference field="0" count="1" selected="0">
            <x v="34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242">
      <pivotArea dataOnly="0" labelOnly="1" fieldPosition="0">
        <references count="3">
          <reference field="0" count="1" selected="0">
            <x v="35"/>
          </reference>
          <reference field="8" count="1">
            <x v="1"/>
          </reference>
          <reference field="9" count="1" selected="0">
            <x v="1"/>
          </reference>
        </references>
      </pivotArea>
    </format>
    <format dxfId="241">
      <pivotArea dataOnly="0" labelOnly="1" fieldPosition="0">
        <references count="3">
          <reference field="0" count="1" selected="0">
            <x v="38"/>
          </reference>
          <reference field="8" count="1">
            <x v="8"/>
          </reference>
          <reference field="9" count="1" selected="0">
            <x v="1"/>
          </reference>
        </references>
      </pivotArea>
    </format>
    <format dxfId="240">
      <pivotArea dataOnly="0" labelOnly="1" fieldPosition="0">
        <references count="3">
          <reference field="0" count="1" selected="0">
            <x v="39"/>
          </reference>
          <reference field="8" count="1">
            <x v="41"/>
          </reference>
          <reference field="9" count="1" selected="0">
            <x v="1"/>
          </reference>
        </references>
      </pivotArea>
    </format>
    <format dxfId="239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2"/>
          </reference>
        </references>
      </pivotArea>
    </format>
    <format dxfId="238">
      <pivotArea dataOnly="0" labelOnly="1" fieldPosition="0">
        <references count="3">
          <reference field="0" count="1" selected="0">
            <x v="40"/>
          </reference>
          <reference field="8" count="1">
            <x v="15"/>
          </reference>
          <reference field="9" count="1" selected="0">
            <x v="2"/>
          </reference>
        </references>
      </pivotArea>
    </format>
    <format dxfId="237">
      <pivotArea dataOnly="0" labelOnly="1" fieldPosition="0">
        <references count="3">
          <reference field="0" count="1" selected="0">
            <x v="10"/>
          </reference>
          <reference field="8" count="1">
            <x v="24"/>
          </reference>
          <reference field="9" count="1" selected="0">
            <x v="3"/>
          </reference>
        </references>
      </pivotArea>
    </format>
    <format dxfId="236">
      <pivotArea dataOnly="0" labelOnly="1" fieldPosition="0">
        <references count="3">
          <reference field="0" count="1" selected="0">
            <x v="11"/>
          </reference>
          <reference field="8" count="1">
            <x v="23"/>
          </reference>
          <reference field="9" count="1" selected="0">
            <x v="3"/>
          </reference>
        </references>
      </pivotArea>
    </format>
    <format dxfId="235">
      <pivotArea dataOnly="0" labelOnly="1" fieldPosition="0">
        <references count="3">
          <reference field="0" count="1" selected="0">
            <x v="12"/>
          </reference>
          <reference field="8" count="1">
            <x v="5"/>
          </reference>
          <reference field="9" count="1" selected="0">
            <x v="3"/>
          </reference>
        </references>
      </pivotArea>
    </format>
    <format dxfId="234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3"/>
          </reference>
        </references>
      </pivotArea>
    </format>
    <format dxfId="233">
      <pivotArea dataOnly="0" labelOnly="1" fieldPosition="0">
        <references count="3">
          <reference field="0" count="1" selected="0">
            <x v="36"/>
          </reference>
          <reference field="8" count="1">
            <x v="21"/>
          </reference>
          <reference field="9" count="1" selected="0">
            <x v="3"/>
          </reference>
        </references>
      </pivotArea>
    </format>
    <format dxfId="232">
      <pivotArea dataOnly="0" labelOnly="1" fieldPosition="0">
        <references count="3">
          <reference field="0" count="1" selected="0">
            <x v="18"/>
          </reference>
          <reference field="8" count="1">
            <x v="42"/>
          </reference>
          <reference field="9" count="1" selected="0">
            <x v="4"/>
          </reference>
        </references>
      </pivotArea>
    </format>
    <format dxfId="231">
      <pivotArea dataOnly="0" labelOnly="1" fieldPosition="0">
        <references count="3">
          <reference field="0" count="1" selected="0">
            <x v="19"/>
          </reference>
          <reference field="8" count="1">
            <x v="31"/>
          </reference>
          <reference field="9" count="1" selected="0">
            <x v="4"/>
          </reference>
        </references>
      </pivotArea>
    </format>
    <format dxfId="230">
      <pivotArea dataOnly="0" labelOnly="1" fieldPosition="0">
        <references count="3">
          <reference field="0" count="1" selected="0">
            <x v="20"/>
          </reference>
          <reference field="8" count="1">
            <x v="12"/>
          </reference>
          <reference field="9" count="1" selected="0">
            <x v="4"/>
          </reference>
        </references>
      </pivotArea>
    </format>
    <format dxfId="229">
      <pivotArea dataOnly="0" labelOnly="1" fieldPosition="0">
        <references count="3">
          <reference field="0" count="1" selected="0">
            <x v="21"/>
          </reference>
          <reference field="8" count="1">
            <x v="6"/>
          </reference>
          <reference field="9" count="1" selected="0">
            <x v="4"/>
          </reference>
        </references>
      </pivotArea>
    </format>
    <format dxfId="228">
      <pivotArea dataOnly="0" labelOnly="1" fieldPosition="0">
        <references count="3">
          <reference field="0" count="1" selected="0">
            <x v="30"/>
          </reference>
          <reference field="8" count="1">
            <x v="33"/>
          </reference>
          <reference field="9" count="1" selected="0">
            <x v="4"/>
          </reference>
        </references>
      </pivotArea>
    </format>
    <format dxfId="227">
      <pivotArea dataOnly="0" labelOnly="1" fieldPosition="0">
        <references count="3">
          <reference field="0" count="1" selected="0">
            <x v="31"/>
          </reference>
          <reference field="8" count="1">
            <x v="19"/>
          </reference>
          <reference field="9" count="1" selected="0">
            <x v="4"/>
          </reference>
        </references>
      </pivotArea>
    </format>
    <format dxfId="226">
      <pivotArea dataOnly="0" labelOnly="1" fieldPosition="0">
        <references count="3">
          <reference field="0" count="1" selected="0">
            <x v="32"/>
          </reference>
          <reference field="8" count="1">
            <x v="11"/>
          </reference>
          <reference field="9" count="1" selected="0">
            <x v="4"/>
          </reference>
        </references>
      </pivotArea>
    </format>
    <format dxfId="225">
      <pivotArea dataOnly="0" labelOnly="1" fieldPosition="0">
        <references count="3">
          <reference field="0" count="1" selected="0">
            <x v="13"/>
          </reference>
          <reference field="8" count="2">
            <x v="25"/>
            <x v="26"/>
          </reference>
          <reference field="9" count="1" selected="0">
            <x v="5"/>
          </reference>
        </references>
      </pivotArea>
    </format>
    <format dxfId="224">
      <pivotArea dataOnly="0" labelOnly="1" fieldPosition="0">
        <references count="3">
          <reference field="0" count="1" selected="0">
            <x v="41"/>
          </reference>
          <reference field="8" count="1">
            <x v="7"/>
          </reference>
          <reference field="9" count="1" selected="0">
            <x v="5"/>
          </reference>
        </references>
      </pivotArea>
    </format>
    <format dxfId="223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6"/>
          </reference>
        </references>
      </pivotArea>
    </format>
    <format dxfId="222">
      <pivotArea dataOnly="0" labelOnly="1" fieldPosition="0">
        <references count="3">
          <reference field="0" count="1" selected="0">
            <x v="14"/>
          </reference>
          <reference field="8" count="1">
            <x v="22"/>
          </reference>
          <reference field="9" count="1" selected="0">
            <x v="6"/>
          </reference>
        </references>
      </pivotArea>
    </format>
    <format dxfId="221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7"/>
          </reference>
        </references>
      </pivotArea>
    </format>
    <format dxfId="220">
      <pivotArea dataOnly="0" labelOnly="1" fieldPosition="0">
        <references count="3">
          <reference field="0" count="1" selected="0">
            <x v="21"/>
          </reference>
          <reference field="8" count="1">
            <x v="43"/>
          </reference>
          <reference field="9" count="1" selected="0">
            <x v="8"/>
          </reference>
        </references>
      </pivotArea>
    </format>
    <format dxfId="219">
      <pivotArea dataOnly="0" labelOnly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9"/>
          </reference>
        </references>
      </pivotArea>
    </format>
    <format dxfId="218">
      <pivotArea dataOnly="0" labelOnly="1" fieldPosition="0">
        <references count="3">
          <reference field="0" count="1" selected="0">
            <x v="16"/>
          </reference>
          <reference field="8" count="1">
            <x v="13"/>
          </reference>
          <reference field="9" count="1" selected="0">
            <x v="9"/>
          </reference>
        </references>
      </pivotArea>
    </format>
    <format dxfId="217">
      <pivotArea dataOnly="0" labelOnly="1" fieldPosition="0">
        <references count="3">
          <reference field="0" count="1" selected="0">
            <x v="17"/>
          </reference>
          <reference field="8" count="1">
            <x v="17"/>
          </reference>
          <reference field="9" count="1" selected="0">
            <x v="9"/>
          </reference>
        </references>
      </pivotArea>
    </format>
    <format dxfId="216">
      <pivotArea collapsedLevelsAreSubtotals="1" fieldPosition="0">
        <references count="3">
          <reference field="0" count="1" selected="0">
            <x v="0"/>
          </reference>
          <reference field="8" count="1">
            <x v="27"/>
          </reference>
          <reference field="9" count="1" selected="0">
            <x v="0"/>
          </reference>
        </references>
      </pivotArea>
    </format>
    <format dxfId="215">
      <pivotArea collapsedLevelsAreSubtotals="1" fieldPosition="0">
        <references count="3">
          <reference field="0" count="1" selected="0">
            <x v="1"/>
          </reference>
          <reference field="8" count="1">
            <x v="18"/>
          </reference>
          <reference field="9" count="1" selected="0">
            <x v="0"/>
          </reference>
        </references>
      </pivotArea>
    </format>
    <format dxfId="214">
      <pivotArea collapsedLevelsAreSubtotals="1" fieldPosition="0">
        <references count="3">
          <reference field="0" count="1" selected="0">
            <x v="3"/>
          </reference>
          <reference field="8" count="1">
            <x v="28"/>
          </reference>
          <reference field="9" count="1" selected="0">
            <x v="0"/>
          </reference>
        </references>
      </pivotArea>
    </format>
    <format dxfId="213">
      <pivotArea collapsedLevelsAreSubtotals="1" fieldPosition="0">
        <references count="3">
          <reference field="0" count="1" selected="0">
            <x v="5"/>
          </reference>
          <reference field="8" count="1">
            <x v="20"/>
          </reference>
          <reference field="9" count="1" selected="0">
            <x v="0"/>
          </reference>
        </references>
      </pivotArea>
    </format>
    <format dxfId="212">
      <pivotArea collapsedLevelsAreSubtotals="1" fieldPosition="0">
        <references count="3">
          <reference field="0" count="1" selected="0">
            <x v="6"/>
          </reference>
          <reference field="8" count="1">
            <x v="32"/>
          </reference>
          <reference field="9" count="1" selected="0">
            <x v="0"/>
          </reference>
        </references>
      </pivotArea>
    </format>
    <format dxfId="211">
      <pivotArea collapsedLevelsAreSubtotals="1" fieldPosition="0">
        <references count="3">
          <reference field="0" count="1" selected="0">
            <x v="7"/>
          </reference>
          <reference field="8" count="1">
            <x v="37"/>
          </reference>
          <reference field="9" count="1" selected="0">
            <x v="0"/>
          </reference>
        </references>
      </pivotArea>
    </format>
    <format dxfId="210">
      <pivotArea collapsedLevelsAreSubtotals="1" fieldPosition="0">
        <references count="3">
          <reference field="0" count="1" selected="0">
            <x v="9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209">
      <pivotArea collapsedLevelsAreSubtotals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0"/>
          </reference>
        </references>
      </pivotArea>
    </format>
    <format dxfId="208">
      <pivotArea collapsedLevelsAreSubtotals="1" fieldPosition="0">
        <references count="3">
          <reference field="0" count="1" selected="0">
            <x v="15"/>
          </reference>
          <reference field="8" count="1">
            <x v="38"/>
          </reference>
          <reference field="9" count="1" selected="0">
            <x v="0"/>
          </reference>
        </references>
      </pivotArea>
    </format>
    <format dxfId="207">
      <pivotArea collapsedLevelsAreSubtotals="1" fieldPosition="0">
        <references count="3">
          <reference field="0" count="1" selected="0">
            <x v="23"/>
          </reference>
          <reference field="8" count="1">
            <x v="40"/>
          </reference>
          <reference field="9" count="1" selected="0">
            <x v="0"/>
          </reference>
        </references>
      </pivotArea>
    </format>
    <format dxfId="206">
      <pivotArea collapsedLevelsAreSubtotals="1" fieldPosition="0">
        <references count="3">
          <reference field="0" count="1" selected="0">
            <x v="24"/>
          </reference>
          <reference field="8" count="1">
            <x v="4"/>
          </reference>
          <reference field="9" count="1" selected="0">
            <x v="0"/>
          </reference>
        </references>
      </pivotArea>
    </format>
    <format dxfId="205">
      <pivotArea collapsedLevelsAreSubtotals="1" fieldPosition="0">
        <references count="3">
          <reference field="0" count="1" selected="0">
            <x v="27"/>
          </reference>
          <reference field="8" count="1">
            <x v="39"/>
          </reference>
          <reference field="9" count="1" selected="0">
            <x v="0"/>
          </reference>
        </references>
      </pivotArea>
    </format>
    <format dxfId="204">
      <pivotArea collapsedLevelsAreSubtotals="1" fieldPosition="0">
        <references count="3">
          <reference field="0" count="1" selected="0">
            <x v="29"/>
          </reference>
          <reference field="8" count="1">
            <x v="35"/>
          </reference>
          <reference field="9" count="1" selected="0">
            <x v="0"/>
          </reference>
        </references>
      </pivotArea>
    </format>
    <format dxfId="203">
      <pivotArea collapsedLevelsAreSubtotals="1" fieldPosition="0">
        <references count="3">
          <reference field="0" count="1" selected="0">
            <x v="37"/>
          </reference>
          <reference field="8" count="1">
            <x v="16"/>
          </reference>
          <reference field="9" count="1" selected="0">
            <x v="0"/>
          </reference>
        </references>
      </pivotArea>
    </format>
    <format dxfId="202">
      <pivotArea dataOnly="0" labelOnly="1" fieldPosition="0">
        <references count="1">
          <reference field="9" count="1">
            <x v="0"/>
          </reference>
        </references>
      </pivotArea>
    </format>
    <format dxfId="201">
      <pivotArea dataOnly="0" labelOnly="1" fieldPosition="0">
        <references count="2">
          <reference field="0" count="14">
            <x v="0"/>
            <x v="1"/>
            <x v="3"/>
            <x v="5"/>
            <x v="6"/>
            <x v="7"/>
            <x v="9"/>
            <x v="13"/>
            <x v="15"/>
            <x v="23"/>
            <x v="24"/>
            <x v="27"/>
            <x v="29"/>
            <x v="37"/>
          </reference>
          <reference field="9" count="1" selected="0">
            <x v="0"/>
          </reference>
        </references>
      </pivotArea>
    </format>
    <format dxfId="200">
      <pivotArea dataOnly="0" labelOnly="1" fieldPosition="0">
        <references count="3">
          <reference field="0" count="1" selected="0">
            <x v="0"/>
          </reference>
          <reference field="8" count="1">
            <x v="27"/>
          </reference>
          <reference field="9" count="1" selected="0">
            <x v="0"/>
          </reference>
        </references>
      </pivotArea>
    </format>
    <format dxfId="199">
      <pivotArea dataOnly="0" labelOnly="1" fieldPosition="0">
        <references count="3">
          <reference field="0" count="1" selected="0">
            <x v="1"/>
          </reference>
          <reference field="8" count="1">
            <x v="18"/>
          </reference>
          <reference field="9" count="1" selected="0">
            <x v="0"/>
          </reference>
        </references>
      </pivotArea>
    </format>
    <format dxfId="198">
      <pivotArea dataOnly="0" labelOnly="1" fieldPosition="0">
        <references count="3">
          <reference field="0" count="1" selected="0">
            <x v="3"/>
          </reference>
          <reference field="8" count="1">
            <x v="28"/>
          </reference>
          <reference field="9" count="1" selected="0">
            <x v="0"/>
          </reference>
        </references>
      </pivotArea>
    </format>
    <format dxfId="197">
      <pivotArea dataOnly="0" labelOnly="1" fieldPosition="0">
        <references count="3">
          <reference field="0" count="1" selected="0">
            <x v="5"/>
          </reference>
          <reference field="8" count="1">
            <x v="20"/>
          </reference>
          <reference field="9" count="1" selected="0">
            <x v="0"/>
          </reference>
        </references>
      </pivotArea>
    </format>
    <format dxfId="196">
      <pivotArea dataOnly="0" labelOnly="1" fieldPosition="0">
        <references count="3">
          <reference field="0" count="1" selected="0">
            <x v="6"/>
          </reference>
          <reference field="8" count="1">
            <x v="32"/>
          </reference>
          <reference field="9" count="1" selected="0">
            <x v="0"/>
          </reference>
        </references>
      </pivotArea>
    </format>
    <format dxfId="195">
      <pivotArea dataOnly="0" labelOnly="1" fieldPosition="0">
        <references count="3">
          <reference field="0" count="1" selected="0">
            <x v="7"/>
          </reference>
          <reference field="8" count="1">
            <x v="37"/>
          </reference>
          <reference field="9" count="1" selected="0">
            <x v="0"/>
          </reference>
        </references>
      </pivotArea>
    </format>
    <format dxfId="194">
      <pivotArea dataOnly="0" labelOnly="1" fieldPosition="0">
        <references count="3">
          <reference field="0" count="1" selected="0">
            <x v="9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193">
      <pivotArea dataOnly="0" labelOnly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0"/>
          </reference>
        </references>
      </pivotArea>
    </format>
    <format dxfId="192">
      <pivotArea dataOnly="0" labelOnly="1" fieldPosition="0">
        <references count="3">
          <reference field="0" count="1" selected="0">
            <x v="15"/>
          </reference>
          <reference field="8" count="1">
            <x v="38"/>
          </reference>
          <reference field="9" count="1" selected="0">
            <x v="0"/>
          </reference>
        </references>
      </pivotArea>
    </format>
    <format dxfId="191">
      <pivotArea dataOnly="0" labelOnly="1" fieldPosition="0">
        <references count="3">
          <reference field="0" count="1" selected="0">
            <x v="23"/>
          </reference>
          <reference field="8" count="1">
            <x v="40"/>
          </reference>
          <reference field="9" count="1" selected="0">
            <x v="0"/>
          </reference>
        </references>
      </pivotArea>
    </format>
    <format dxfId="190">
      <pivotArea dataOnly="0" labelOnly="1" fieldPosition="0">
        <references count="3">
          <reference field="0" count="1" selected="0">
            <x v="24"/>
          </reference>
          <reference field="8" count="1">
            <x v="4"/>
          </reference>
          <reference field="9" count="1" selected="0">
            <x v="0"/>
          </reference>
        </references>
      </pivotArea>
    </format>
    <format dxfId="189">
      <pivotArea dataOnly="0" labelOnly="1" fieldPosition="0">
        <references count="3">
          <reference field="0" count="1" selected="0">
            <x v="27"/>
          </reference>
          <reference field="8" count="1">
            <x v="39"/>
          </reference>
          <reference field="9" count="1" selected="0">
            <x v="0"/>
          </reference>
        </references>
      </pivotArea>
    </format>
    <format dxfId="188">
      <pivotArea dataOnly="0" labelOnly="1" fieldPosition="0">
        <references count="3">
          <reference field="0" count="1" selected="0">
            <x v="29"/>
          </reference>
          <reference field="8" count="1">
            <x v="35"/>
          </reference>
          <reference field="9" count="1" selected="0">
            <x v="0"/>
          </reference>
        </references>
      </pivotArea>
    </format>
    <format dxfId="187">
      <pivotArea dataOnly="0" labelOnly="1" fieldPosition="0">
        <references count="3">
          <reference field="0" count="1" selected="0">
            <x v="37"/>
          </reference>
          <reference field="8" count="1">
            <x v="16"/>
          </reference>
          <reference field="9" count="1" selected="0">
            <x v="0"/>
          </reference>
        </references>
      </pivotArea>
    </format>
    <format dxfId="186">
      <pivotArea collapsedLevelsAreSubtotals="1" fieldPosition="0">
        <references count="3">
          <reference field="0" count="1" selected="0">
            <x v="2"/>
          </reference>
          <reference field="8" count="1">
            <x v="10"/>
          </reference>
          <reference field="9" count="1" selected="0">
            <x v="1"/>
          </reference>
        </references>
      </pivotArea>
    </format>
    <format dxfId="185">
      <pivotArea collapsedLevelsAreSubtotals="1" fieldPosition="0">
        <references count="3">
          <reference field="0" count="1" selected="0">
            <x v="4"/>
          </reference>
          <reference field="8" count="1">
            <x v="36"/>
          </reference>
          <reference field="9" count="1" selected="0">
            <x v="1"/>
          </reference>
        </references>
      </pivotArea>
    </format>
    <format dxfId="184">
      <pivotArea collapsedLevelsAreSubtotals="1" fieldPosition="0">
        <references count="3">
          <reference field="0" count="1" selected="0">
            <x v="8"/>
          </reference>
          <reference field="8" count="1">
            <x v="29"/>
          </reference>
          <reference field="9" count="1" selected="0">
            <x v="1"/>
          </reference>
        </references>
      </pivotArea>
    </format>
    <format dxfId="183">
      <pivotArea collapsedLevelsAreSubtotals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1"/>
          </reference>
        </references>
      </pivotArea>
    </format>
    <format dxfId="182">
      <pivotArea collapsedLevelsAreSubtotals="1" fieldPosition="0">
        <references count="3">
          <reference field="0" count="1" selected="0">
            <x v="22"/>
          </reference>
          <reference field="8" count="1">
            <x v="30"/>
          </reference>
          <reference field="9" count="1" selected="0">
            <x v="1"/>
          </reference>
        </references>
      </pivotArea>
    </format>
    <format dxfId="181">
      <pivotArea collapsedLevelsAreSubtotals="1" fieldPosition="0">
        <references count="3">
          <reference field="0" count="1" selected="0">
            <x v="25"/>
          </reference>
          <reference field="8" count="1">
            <x v="9"/>
          </reference>
          <reference field="9" count="1" selected="0">
            <x v="1"/>
          </reference>
        </references>
      </pivotArea>
    </format>
    <format dxfId="180">
      <pivotArea collapsedLevelsAreSubtotals="1" fieldPosition="0">
        <references count="3">
          <reference field="0" count="1" selected="0">
            <x v="26"/>
          </reference>
          <reference field="8" count="1">
            <x v="34"/>
          </reference>
          <reference field="9" count="1" selected="0">
            <x v="1"/>
          </reference>
        </references>
      </pivotArea>
    </format>
    <format dxfId="179">
      <pivotArea collapsedLevelsAreSubtotals="1" fieldPosition="0">
        <references count="3">
          <reference field="0" count="1" selected="0">
            <x v="28"/>
          </reference>
          <reference field="8" count="1">
            <x v="14"/>
          </reference>
          <reference field="9" count="1" selected="0">
            <x v="1"/>
          </reference>
        </references>
      </pivotArea>
    </format>
    <format dxfId="178">
      <pivotArea collapsedLevelsAreSubtotals="1" fieldPosition="0">
        <references count="3">
          <reference field="0" count="1" selected="0">
            <x v="33"/>
          </reference>
          <reference field="8" count="1">
            <x v="3"/>
          </reference>
          <reference field="9" count="1" selected="0">
            <x v="1"/>
          </reference>
        </references>
      </pivotArea>
    </format>
    <format dxfId="177">
      <pivotArea collapsedLevelsAreSubtotals="1" fieldPosition="0">
        <references count="3">
          <reference field="0" count="1" selected="0">
            <x v="34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176">
      <pivotArea collapsedLevelsAreSubtotals="1" fieldPosition="0">
        <references count="3">
          <reference field="0" count="1" selected="0">
            <x v="35"/>
          </reference>
          <reference field="8" count="1">
            <x v="1"/>
          </reference>
          <reference field="9" count="1" selected="0">
            <x v="1"/>
          </reference>
        </references>
      </pivotArea>
    </format>
    <format dxfId="175">
      <pivotArea collapsedLevelsAreSubtotals="1" fieldPosition="0">
        <references count="3">
          <reference field="0" count="1" selected="0">
            <x v="38"/>
          </reference>
          <reference field="8" count="1">
            <x v="8"/>
          </reference>
          <reference field="9" count="1" selected="0">
            <x v="1"/>
          </reference>
        </references>
      </pivotArea>
    </format>
    <format dxfId="174">
      <pivotArea collapsedLevelsAreSubtotals="1" fieldPosition="0">
        <references count="3">
          <reference field="0" count="1" selected="0">
            <x v="39"/>
          </reference>
          <reference field="8" count="1">
            <x v="41"/>
          </reference>
          <reference field="9" count="1" selected="0">
            <x v="1"/>
          </reference>
        </references>
      </pivotArea>
    </format>
    <format dxfId="173">
      <pivotArea dataOnly="0" labelOnly="1" fieldPosition="0">
        <references count="1">
          <reference field="9" count="1">
            <x v="1"/>
          </reference>
        </references>
      </pivotArea>
    </format>
    <format dxfId="172">
      <pivotArea dataOnly="0" labelOnly="1" fieldPosition="0">
        <references count="2">
          <reference field="0" count="13">
            <x v="2"/>
            <x v="4"/>
            <x v="8"/>
            <x v="13"/>
            <x v="22"/>
            <x v="25"/>
            <x v="26"/>
            <x v="28"/>
            <x v="33"/>
            <x v="34"/>
            <x v="35"/>
            <x v="38"/>
            <x v="39"/>
          </reference>
          <reference field="9" count="1" selected="0">
            <x v="1"/>
          </reference>
        </references>
      </pivotArea>
    </format>
    <format dxfId="171">
      <pivotArea dataOnly="0" labelOnly="1" fieldPosition="0">
        <references count="3">
          <reference field="0" count="1" selected="0">
            <x v="2"/>
          </reference>
          <reference field="8" count="1">
            <x v="10"/>
          </reference>
          <reference field="9" count="1" selected="0">
            <x v="1"/>
          </reference>
        </references>
      </pivotArea>
    </format>
    <format dxfId="170">
      <pivotArea dataOnly="0" labelOnly="1" fieldPosition="0">
        <references count="3">
          <reference field="0" count="1" selected="0">
            <x v="4"/>
          </reference>
          <reference field="8" count="1">
            <x v="36"/>
          </reference>
          <reference field="9" count="1" selected="0">
            <x v="1"/>
          </reference>
        </references>
      </pivotArea>
    </format>
    <format dxfId="169">
      <pivotArea dataOnly="0" labelOnly="1" fieldPosition="0">
        <references count="3">
          <reference field="0" count="1" selected="0">
            <x v="8"/>
          </reference>
          <reference field="8" count="1">
            <x v="29"/>
          </reference>
          <reference field="9" count="1" selected="0">
            <x v="1"/>
          </reference>
        </references>
      </pivotArea>
    </format>
    <format dxfId="168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1"/>
          </reference>
        </references>
      </pivotArea>
    </format>
    <format dxfId="167">
      <pivotArea dataOnly="0" labelOnly="1" fieldPosition="0">
        <references count="3">
          <reference field="0" count="1" selected="0">
            <x v="22"/>
          </reference>
          <reference field="8" count="1">
            <x v="30"/>
          </reference>
          <reference field="9" count="1" selected="0">
            <x v="1"/>
          </reference>
        </references>
      </pivotArea>
    </format>
    <format dxfId="166">
      <pivotArea dataOnly="0" labelOnly="1" fieldPosition="0">
        <references count="3">
          <reference field="0" count="1" selected="0">
            <x v="25"/>
          </reference>
          <reference field="8" count="1">
            <x v="9"/>
          </reference>
          <reference field="9" count="1" selected="0">
            <x v="1"/>
          </reference>
        </references>
      </pivotArea>
    </format>
    <format dxfId="165">
      <pivotArea dataOnly="0" labelOnly="1" fieldPosition="0">
        <references count="3">
          <reference field="0" count="1" selected="0">
            <x v="26"/>
          </reference>
          <reference field="8" count="1">
            <x v="34"/>
          </reference>
          <reference field="9" count="1" selected="0">
            <x v="1"/>
          </reference>
        </references>
      </pivotArea>
    </format>
    <format dxfId="164">
      <pivotArea dataOnly="0" labelOnly="1" fieldPosition="0">
        <references count="3">
          <reference field="0" count="1" selected="0">
            <x v="28"/>
          </reference>
          <reference field="8" count="1">
            <x v="14"/>
          </reference>
          <reference field="9" count="1" selected="0">
            <x v="1"/>
          </reference>
        </references>
      </pivotArea>
    </format>
    <format dxfId="163">
      <pivotArea dataOnly="0" labelOnly="1" fieldPosition="0">
        <references count="3">
          <reference field="0" count="1" selected="0">
            <x v="33"/>
          </reference>
          <reference field="8" count="1">
            <x v="3"/>
          </reference>
          <reference field="9" count="1" selected="0">
            <x v="1"/>
          </reference>
        </references>
      </pivotArea>
    </format>
    <format dxfId="162">
      <pivotArea dataOnly="0" labelOnly="1" fieldPosition="0">
        <references count="3">
          <reference field="0" count="1" selected="0">
            <x v="34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161">
      <pivotArea dataOnly="0" labelOnly="1" fieldPosition="0">
        <references count="3">
          <reference field="0" count="1" selected="0">
            <x v="35"/>
          </reference>
          <reference field="8" count="1">
            <x v="1"/>
          </reference>
          <reference field="9" count="1" selected="0">
            <x v="1"/>
          </reference>
        </references>
      </pivotArea>
    </format>
    <format dxfId="160">
      <pivotArea dataOnly="0" labelOnly="1" fieldPosition="0">
        <references count="3">
          <reference field="0" count="1" selected="0">
            <x v="38"/>
          </reference>
          <reference field="8" count="1">
            <x v="8"/>
          </reference>
          <reference field="9" count="1" selected="0">
            <x v="1"/>
          </reference>
        </references>
      </pivotArea>
    </format>
    <format dxfId="159">
      <pivotArea dataOnly="0" labelOnly="1" fieldPosition="0">
        <references count="3">
          <reference field="0" count="1" selected="0">
            <x v="39"/>
          </reference>
          <reference field="8" count="1">
            <x v="41"/>
          </reference>
          <reference field="9" count="1" selected="0">
            <x v="1"/>
          </reference>
        </references>
      </pivotArea>
    </format>
    <format dxfId="158">
      <pivotArea collapsedLevelsAreSubtotals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2"/>
          </reference>
        </references>
      </pivotArea>
    </format>
    <format dxfId="157">
      <pivotArea collapsedLevelsAreSubtotals="1" fieldPosition="0">
        <references count="3">
          <reference field="0" count="1" selected="0">
            <x v="40"/>
          </reference>
          <reference field="8" count="1">
            <x v="15"/>
          </reference>
          <reference field="9" count="1" selected="0">
            <x v="2"/>
          </reference>
        </references>
      </pivotArea>
    </format>
    <format dxfId="156">
      <pivotArea dataOnly="0" labelOnly="1" fieldPosition="0">
        <references count="1">
          <reference field="9" count="1">
            <x v="2"/>
          </reference>
        </references>
      </pivotArea>
    </format>
    <format dxfId="155">
      <pivotArea dataOnly="0" labelOnly="1" fieldPosition="0">
        <references count="2">
          <reference field="0" count="2">
            <x v="13"/>
            <x v="40"/>
          </reference>
          <reference field="9" count="1" selected="0">
            <x v="2"/>
          </reference>
        </references>
      </pivotArea>
    </format>
    <format dxfId="154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2"/>
          </reference>
        </references>
      </pivotArea>
    </format>
    <format dxfId="153">
      <pivotArea dataOnly="0" labelOnly="1" fieldPosition="0">
        <references count="3">
          <reference field="0" count="1" selected="0">
            <x v="40"/>
          </reference>
          <reference field="8" count="1">
            <x v="15"/>
          </reference>
          <reference field="9" count="1" selected="0">
            <x v="2"/>
          </reference>
        </references>
      </pivotArea>
    </format>
    <format dxfId="152">
      <pivotArea collapsedLevelsAreSubtotals="1" fieldPosition="0">
        <references count="3">
          <reference field="0" count="1" selected="0">
            <x v="10"/>
          </reference>
          <reference field="8" count="1">
            <x v="24"/>
          </reference>
          <reference field="9" count="1" selected="0">
            <x v="3"/>
          </reference>
        </references>
      </pivotArea>
    </format>
    <format dxfId="151">
      <pivotArea collapsedLevelsAreSubtotals="1" fieldPosition="0">
        <references count="3">
          <reference field="0" count="1" selected="0">
            <x v="11"/>
          </reference>
          <reference field="8" count="1">
            <x v="23"/>
          </reference>
          <reference field="9" count="1" selected="0">
            <x v="3"/>
          </reference>
        </references>
      </pivotArea>
    </format>
    <format dxfId="150">
      <pivotArea collapsedLevelsAreSubtotals="1" fieldPosition="0">
        <references count="3">
          <reference field="0" count="1" selected="0">
            <x v="12"/>
          </reference>
          <reference field="8" count="1">
            <x v="5"/>
          </reference>
          <reference field="9" count="1" selected="0">
            <x v="3"/>
          </reference>
        </references>
      </pivotArea>
    </format>
    <format dxfId="149">
      <pivotArea collapsedLevelsAreSubtotals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3"/>
          </reference>
        </references>
      </pivotArea>
    </format>
    <format dxfId="148">
      <pivotArea collapsedLevelsAreSubtotals="1" fieldPosition="0">
        <references count="3">
          <reference field="0" count="1" selected="0">
            <x v="36"/>
          </reference>
          <reference field="8" count="1">
            <x v="21"/>
          </reference>
          <reference field="9" count="1" selected="0">
            <x v="3"/>
          </reference>
        </references>
      </pivotArea>
    </format>
    <format dxfId="147">
      <pivotArea dataOnly="0" labelOnly="1" fieldPosition="0">
        <references count="1">
          <reference field="9" count="1">
            <x v="3"/>
          </reference>
        </references>
      </pivotArea>
    </format>
    <format dxfId="146">
      <pivotArea dataOnly="0" labelOnly="1" fieldPosition="0">
        <references count="2">
          <reference field="0" count="5">
            <x v="10"/>
            <x v="11"/>
            <x v="12"/>
            <x v="13"/>
            <x v="36"/>
          </reference>
          <reference field="9" count="1" selected="0">
            <x v="3"/>
          </reference>
        </references>
      </pivotArea>
    </format>
    <format dxfId="145">
      <pivotArea dataOnly="0" labelOnly="1" fieldPosition="0">
        <references count="3">
          <reference field="0" count="1" selected="0">
            <x v="10"/>
          </reference>
          <reference field="8" count="1">
            <x v="24"/>
          </reference>
          <reference field="9" count="1" selected="0">
            <x v="3"/>
          </reference>
        </references>
      </pivotArea>
    </format>
    <format dxfId="144">
      <pivotArea dataOnly="0" labelOnly="1" fieldPosition="0">
        <references count="3">
          <reference field="0" count="1" selected="0">
            <x v="11"/>
          </reference>
          <reference field="8" count="1">
            <x v="23"/>
          </reference>
          <reference field="9" count="1" selected="0">
            <x v="3"/>
          </reference>
        </references>
      </pivotArea>
    </format>
    <format dxfId="143">
      <pivotArea dataOnly="0" labelOnly="1" fieldPosition="0">
        <references count="3">
          <reference field="0" count="1" selected="0">
            <x v="12"/>
          </reference>
          <reference field="8" count="1">
            <x v="5"/>
          </reference>
          <reference field="9" count="1" selected="0">
            <x v="3"/>
          </reference>
        </references>
      </pivotArea>
    </format>
    <format dxfId="142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3"/>
          </reference>
        </references>
      </pivotArea>
    </format>
    <format dxfId="141">
      <pivotArea dataOnly="0" labelOnly="1" fieldPosition="0">
        <references count="3">
          <reference field="0" count="1" selected="0">
            <x v="36"/>
          </reference>
          <reference field="8" count="1">
            <x v="21"/>
          </reference>
          <reference field="9" count="1" selected="0">
            <x v="3"/>
          </reference>
        </references>
      </pivotArea>
    </format>
    <format dxfId="140">
      <pivotArea collapsedLevelsAreSubtotals="1" fieldPosition="0">
        <references count="3">
          <reference field="0" count="1" selected="0">
            <x v="18"/>
          </reference>
          <reference field="8" count="1">
            <x v="42"/>
          </reference>
          <reference field="9" count="1" selected="0">
            <x v="4"/>
          </reference>
        </references>
      </pivotArea>
    </format>
    <format dxfId="139">
      <pivotArea collapsedLevelsAreSubtotals="1" fieldPosition="0">
        <references count="3">
          <reference field="0" count="1" selected="0">
            <x v="19"/>
          </reference>
          <reference field="8" count="1">
            <x v="31"/>
          </reference>
          <reference field="9" count="1" selected="0">
            <x v="4"/>
          </reference>
        </references>
      </pivotArea>
    </format>
    <format dxfId="138">
      <pivotArea collapsedLevelsAreSubtotals="1" fieldPosition="0">
        <references count="3">
          <reference field="0" count="1" selected="0">
            <x v="20"/>
          </reference>
          <reference field="8" count="1">
            <x v="12"/>
          </reference>
          <reference field="9" count="1" selected="0">
            <x v="4"/>
          </reference>
        </references>
      </pivotArea>
    </format>
    <format dxfId="137">
      <pivotArea collapsedLevelsAreSubtotals="1" fieldPosition="0">
        <references count="3">
          <reference field="0" count="1" selected="0">
            <x v="21"/>
          </reference>
          <reference field="8" count="1">
            <x v="6"/>
          </reference>
          <reference field="9" count="1" selected="0">
            <x v="4"/>
          </reference>
        </references>
      </pivotArea>
    </format>
    <format dxfId="136">
      <pivotArea collapsedLevelsAreSubtotals="1" fieldPosition="0">
        <references count="3">
          <reference field="0" count="1" selected="0">
            <x v="30"/>
          </reference>
          <reference field="8" count="1">
            <x v="33"/>
          </reference>
          <reference field="9" count="1" selected="0">
            <x v="4"/>
          </reference>
        </references>
      </pivotArea>
    </format>
    <format dxfId="135">
      <pivotArea collapsedLevelsAreSubtotals="1" fieldPosition="0">
        <references count="3">
          <reference field="0" count="1" selected="0">
            <x v="31"/>
          </reference>
          <reference field="8" count="1">
            <x v="19"/>
          </reference>
          <reference field="9" count="1" selected="0">
            <x v="4"/>
          </reference>
        </references>
      </pivotArea>
    </format>
    <format dxfId="134">
      <pivotArea collapsedLevelsAreSubtotals="1" fieldPosition="0">
        <references count="3">
          <reference field="0" count="1" selected="0">
            <x v="32"/>
          </reference>
          <reference field="8" count="1">
            <x v="11"/>
          </reference>
          <reference field="9" count="1" selected="0">
            <x v="4"/>
          </reference>
        </references>
      </pivotArea>
    </format>
    <format dxfId="133">
      <pivotArea dataOnly="0" labelOnly="1" fieldPosition="0">
        <references count="1">
          <reference field="9" count="1">
            <x v="4"/>
          </reference>
        </references>
      </pivotArea>
    </format>
    <format dxfId="132">
      <pivotArea dataOnly="0" labelOnly="1" fieldPosition="0">
        <references count="2">
          <reference field="0" count="7">
            <x v="18"/>
            <x v="19"/>
            <x v="20"/>
            <x v="21"/>
            <x v="30"/>
            <x v="31"/>
            <x v="32"/>
          </reference>
          <reference field="9" count="1" selected="0">
            <x v="4"/>
          </reference>
        </references>
      </pivotArea>
    </format>
    <format dxfId="131">
      <pivotArea dataOnly="0" labelOnly="1" fieldPosition="0">
        <references count="3">
          <reference field="0" count="1" selected="0">
            <x v="18"/>
          </reference>
          <reference field="8" count="1">
            <x v="42"/>
          </reference>
          <reference field="9" count="1" selected="0">
            <x v="4"/>
          </reference>
        </references>
      </pivotArea>
    </format>
    <format dxfId="130">
      <pivotArea dataOnly="0" labelOnly="1" fieldPosition="0">
        <references count="3">
          <reference field="0" count="1" selected="0">
            <x v="19"/>
          </reference>
          <reference field="8" count="1">
            <x v="31"/>
          </reference>
          <reference field="9" count="1" selected="0">
            <x v="4"/>
          </reference>
        </references>
      </pivotArea>
    </format>
    <format dxfId="129">
      <pivotArea dataOnly="0" labelOnly="1" fieldPosition="0">
        <references count="3">
          <reference field="0" count="1" selected="0">
            <x v="20"/>
          </reference>
          <reference field="8" count="1">
            <x v="12"/>
          </reference>
          <reference field="9" count="1" selected="0">
            <x v="4"/>
          </reference>
        </references>
      </pivotArea>
    </format>
    <format dxfId="128">
      <pivotArea dataOnly="0" labelOnly="1" fieldPosition="0">
        <references count="3">
          <reference field="0" count="1" selected="0">
            <x v="21"/>
          </reference>
          <reference field="8" count="1">
            <x v="6"/>
          </reference>
          <reference field="9" count="1" selected="0">
            <x v="4"/>
          </reference>
        </references>
      </pivotArea>
    </format>
    <format dxfId="127">
      <pivotArea dataOnly="0" labelOnly="1" fieldPosition="0">
        <references count="3">
          <reference field="0" count="1" selected="0">
            <x v="30"/>
          </reference>
          <reference field="8" count="1">
            <x v="33"/>
          </reference>
          <reference field="9" count="1" selected="0">
            <x v="4"/>
          </reference>
        </references>
      </pivotArea>
    </format>
    <format dxfId="126">
      <pivotArea dataOnly="0" labelOnly="1" fieldPosition="0">
        <references count="3">
          <reference field="0" count="1" selected="0">
            <x v="31"/>
          </reference>
          <reference field="8" count="1">
            <x v="19"/>
          </reference>
          <reference field="9" count="1" selected="0">
            <x v="4"/>
          </reference>
        </references>
      </pivotArea>
    </format>
    <format dxfId="125">
      <pivotArea dataOnly="0" labelOnly="1" fieldPosition="0">
        <references count="3">
          <reference field="0" count="1" selected="0">
            <x v="32"/>
          </reference>
          <reference field="8" count="1">
            <x v="11"/>
          </reference>
          <reference field="9" count="1" selected="0">
            <x v="4"/>
          </reference>
        </references>
      </pivotArea>
    </format>
    <format dxfId="124">
      <pivotArea collapsedLevelsAreSubtotals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6"/>
          </reference>
        </references>
      </pivotArea>
    </format>
    <format dxfId="123">
      <pivotArea collapsedLevelsAreSubtotals="1" fieldPosition="0">
        <references count="3">
          <reference field="0" count="1" selected="0">
            <x v="14"/>
          </reference>
          <reference field="8" count="1">
            <x v="22"/>
          </reference>
          <reference field="9" count="1" selected="0">
            <x v="6"/>
          </reference>
        </references>
      </pivotArea>
    </format>
    <format dxfId="122">
      <pivotArea dataOnly="0" labelOnly="1" fieldPosition="0">
        <references count="1">
          <reference field="9" count="1">
            <x v="6"/>
          </reference>
        </references>
      </pivotArea>
    </format>
    <format dxfId="121">
      <pivotArea dataOnly="0" labelOnly="1" fieldPosition="0">
        <references count="2">
          <reference field="0" count="2">
            <x v="13"/>
            <x v="14"/>
          </reference>
          <reference field="9" count="1" selected="0">
            <x v="6"/>
          </reference>
        </references>
      </pivotArea>
    </format>
    <format dxfId="120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6"/>
          </reference>
        </references>
      </pivotArea>
    </format>
    <format dxfId="119">
      <pivotArea dataOnly="0" labelOnly="1" fieldPosition="0">
        <references count="3">
          <reference field="0" count="1" selected="0">
            <x v="14"/>
          </reference>
          <reference field="8" count="1">
            <x v="22"/>
          </reference>
          <reference field="9" count="1" selected="0">
            <x v="6"/>
          </reference>
        </references>
      </pivotArea>
    </format>
    <format dxfId="118">
      <pivotArea collapsedLevelsAreSubtotals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7"/>
          </reference>
        </references>
      </pivotArea>
    </format>
    <format dxfId="117">
      <pivotArea dataOnly="0" labelOnly="1" fieldPosition="0">
        <references count="1">
          <reference field="9" count="1">
            <x v="7"/>
          </reference>
        </references>
      </pivotArea>
    </format>
    <format dxfId="116">
      <pivotArea dataOnly="0" labelOnly="1" fieldPosition="0">
        <references count="2">
          <reference field="0" count="1">
            <x v="13"/>
          </reference>
          <reference field="9" count="1" selected="0">
            <x v="7"/>
          </reference>
        </references>
      </pivotArea>
    </format>
    <format dxfId="115">
      <pivotArea dataOnly="0" labelOnly="1" fieldPosition="0">
        <references count="3">
          <reference field="0" count="1" selected="0">
            <x v="13"/>
          </reference>
          <reference field="8" count="1">
            <x v="25"/>
          </reference>
          <reference field="9" count="1" selected="0">
            <x v="7"/>
          </reference>
        </references>
      </pivotArea>
    </format>
    <format dxfId="114">
      <pivotArea collapsedLevelsAreSubtotals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9"/>
          </reference>
        </references>
      </pivotArea>
    </format>
    <format dxfId="113">
      <pivotArea collapsedLevelsAreSubtotals="1" fieldPosition="0">
        <references count="3">
          <reference field="0" count="1" selected="0">
            <x v="16"/>
          </reference>
          <reference field="8" count="1">
            <x v="13"/>
          </reference>
          <reference field="9" count="1" selected="0">
            <x v="9"/>
          </reference>
        </references>
      </pivotArea>
    </format>
    <format dxfId="112">
      <pivotArea collapsedLevelsAreSubtotals="1" fieldPosition="0">
        <references count="3">
          <reference field="0" count="1" selected="0">
            <x v="17"/>
          </reference>
          <reference field="8" count="1">
            <x v="17"/>
          </reference>
          <reference field="9" count="1" selected="0">
            <x v="9"/>
          </reference>
        </references>
      </pivotArea>
    </format>
    <format dxfId="111">
      <pivotArea dataOnly="0" labelOnly="1" fieldPosition="0">
        <references count="1">
          <reference field="9" count="1">
            <x v="9"/>
          </reference>
        </references>
      </pivotArea>
    </format>
    <format dxfId="110">
      <pivotArea dataOnly="0" labelOnly="1" fieldPosition="0">
        <references count="2">
          <reference field="0" count="3">
            <x v="13"/>
            <x v="16"/>
            <x v="17"/>
          </reference>
          <reference field="9" count="1" selected="0">
            <x v="9"/>
          </reference>
        </references>
      </pivotArea>
    </format>
    <format dxfId="109">
      <pivotArea dataOnly="0" labelOnly="1" fieldPosition="0">
        <references count="3">
          <reference field="0" count="1" selected="0">
            <x v="13"/>
          </reference>
          <reference field="8" count="1">
            <x v="26"/>
          </reference>
          <reference field="9" count="1" selected="0">
            <x v="9"/>
          </reference>
        </references>
      </pivotArea>
    </format>
    <format dxfId="108">
      <pivotArea dataOnly="0" labelOnly="1" fieldPosition="0">
        <references count="3">
          <reference field="0" count="1" selected="0">
            <x v="16"/>
          </reference>
          <reference field="8" count="1">
            <x v="13"/>
          </reference>
          <reference field="9" count="1" selected="0">
            <x v="9"/>
          </reference>
        </references>
      </pivotArea>
    </format>
    <format dxfId="107">
      <pivotArea dataOnly="0" labelOnly="1" fieldPosition="0">
        <references count="3">
          <reference field="0" count="1" selected="0">
            <x v="17"/>
          </reference>
          <reference field="8" count="1">
            <x v="17"/>
          </reference>
          <reference field="9" count="1" selected="0">
            <x v="9"/>
          </reference>
        </references>
      </pivotArea>
    </format>
    <format dxfId="106">
      <pivotArea field="9" type="button" dataOnly="0" labelOnly="1" outline="0" axis="axisRow" fieldPosition="0"/>
    </format>
    <format dxfId="105">
      <pivotArea collapsedLevelsAreSubtotals="1" fieldPosition="0">
        <references count="3">
          <reference field="0" count="1" selected="0">
            <x v="13"/>
          </reference>
          <reference field="8" count="2">
            <x v="25"/>
            <x v="26"/>
          </reference>
          <reference field="9" count="1" selected="0">
            <x v="5"/>
          </reference>
        </references>
      </pivotArea>
    </format>
    <format dxfId="104">
      <pivotArea collapsedLevelsAreSubtotals="1" fieldPosition="0">
        <references count="3">
          <reference field="0" count="1" selected="0">
            <x v="41"/>
          </reference>
          <reference field="8" count="1">
            <x v="7"/>
          </reference>
          <reference field="9" count="1" selected="0">
            <x v="5"/>
          </reference>
        </references>
      </pivotArea>
    </format>
    <format dxfId="103">
      <pivotArea dataOnly="0" labelOnly="1" fieldPosition="0">
        <references count="1">
          <reference field="9" count="1">
            <x v="5"/>
          </reference>
        </references>
      </pivotArea>
    </format>
    <format dxfId="102">
      <pivotArea dataOnly="0" labelOnly="1" fieldPosition="0">
        <references count="2">
          <reference field="0" count="2">
            <x v="13"/>
            <x v="41"/>
          </reference>
          <reference field="9" count="1" selected="0">
            <x v="5"/>
          </reference>
        </references>
      </pivotArea>
    </format>
    <format dxfId="101">
      <pivotArea dataOnly="0" labelOnly="1" fieldPosition="0">
        <references count="3">
          <reference field="0" count="1" selected="0">
            <x v="13"/>
          </reference>
          <reference field="8" count="2">
            <x v="25"/>
            <x v="26"/>
          </reference>
          <reference field="9" count="1" selected="0">
            <x v="5"/>
          </reference>
        </references>
      </pivotArea>
    </format>
    <format dxfId="100">
      <pivotArea dataOnly="0" labelOnly="1" fieldPosition="0">
        <references count="3">
          <reference field="0" count="1" selected="0">
            <x v="41"/>
          </reference>
          <reference field="8" count="1">
            <x v="7"/>
          </reference>
          <reference field="9" count="1" selected="0">
            <x v="5"/>
          </reference>
        </references>
      </pivotArea>
    </format>
    <format dxfId="99">
      <pivotArea field="9" type="button" dataOnly="0" labelOnly="1" outline="0" axis="axisRow" fieldPosition="0"/>
    </format>
    <format dxfId="98">
      <pivotArea dataOnly="0" labelOnly="1" fieldPosition="0">
        <references count="1">
          <reference field="9" count="1">
            <x v="0"/>
          </reference>
        </references>
      </pivotArea>
    </format>
    <format dxfId="97">
      <pivotArea dataOnly="0" labelOnly="1" fieldPosition="0">
        <references count="1">
          <reference field="9" count="1" defaultSubtotal="1">
            <x v="0"/>
          </reference>
        </references>
      </pivotArea>
    </format>
    <format dxfId="96">
      <pivotArea dataOnly="0" labelOnly="1" fieldPosition="0">
        <references count="1">
          <reference field="9" count="1">
            <x v="1"/>
          </reference>
        </references>
      </pivotArea>
    </format>
    <format dxfId="95">
      <pivotArea dataOnly="0" labelOnly="1" fieldPosition="0">
        <references count="1">
          <reference field="9" count="1" defaultSubtotal="1">
            <x v="1"/>
          </reference>
        </references>
      </pivotArea>
    </format>
    <format dxfId="94">
      <pivotArea dataOnly="0" labelOnly="1" fieldPosition="0">
        <references count="1">
          <reference field="9" count="1">
            <x v="2"/>
          </reference>
        </references>
      </pivotArea>
    </format>
    <format dxfId="93">
      <pivotArea dataOnly="0" labelOnly="1" fieldPosition="0">
        <references count="1">
          <reference field="9" count="1" defaultSubtotal="1">
            <x v="2"/>
          </reference>
        </references>
      </pivotArea>
    </format>
    <format dxfId="92">
      <pivotArea dataOnly="0" labelOnly="1" fieldPosition="0">
        <references count="1">
          <reference field="9" count="1">
            <x v="3"/>
          </reference>
        </references>
      </pivotArea>
    </format>
    <format dxfId="91">
      <pivotArea dataOnly="0" labelOnly="1" fieldPosition="0">
        <references count="1">
          <reference field="9" count="1" defaultSubtotal="1">
            <x v="3"/>
          </reference>
        </references>
      </pivotArea>
    </format>
    <format dxfId="90">
      <pivotArea dataOnly="0" labelOnly="1" fieldPosition="0">
        <references count="1">
          <reference field="9" count="1">
            <x v="4"/>
          </reference>
        </references>
      </pivotArea>
    </format>
    <format dxfId="89">
      <pivotArea dataOnly="0" labelOnly="1" fieldPosition="0">
        <references count="1">
          <reference field="9" count="1" defaultSubtotal="1">
            <x v="4"/>
          </reference>
        </references>
      </pivotArea>
    </format>
    <format dxfId="88">
      <pivotArea dataOnly="0" labelOnly="1" fieldPosition="0">
        <references count="1">
          <reference field="9" count="1">
            <x v="5"/>
          </reference>
        </references>
      </pivotArea>
    </format>
    <format dxfId="87">
      <pivotArea dataOnly="0" labelOnly="1" fieldPosition="0">
        <references count="1">
          <reference field="9" count="1" defaultSubtotal="1">
            <x v="5"/>
          </reference>
        </references>
      </pivotArea>
    </format>
    <format dxfId="86">
      <pivotArea dataOnly="0" labelOnly="1" fieldPosition="0">
        <references count="1">
          <reference field="9" count="1">
            <x v="6"/>
          </reference>
        </references>
      </pivotArea>
    </format>
    <format dxfId="85">
      <pivotArea dataOnly="0" labelOnly="1" fieldPosition="0">
        <references count="1">
          <reference field="9" count="1" defaultSubtotal="1">
            <x v="6"/>
          </reference>
        </references>
      </pivotArea>
    </format>
    <format dxfId="84">
      <pivotArea dataOnly="0" labelOnly="1" fieldPosition="0">
        <references count="1">
          <reference field="9" count="1">
            <x v="9"/>
          </reference>
        </references>
      </pivotArea>
    </format>
    <format dxfId="83">
      <pivotArea dataOnly="0" labelOnly="1" fieldPosition="0">
        <references count="1">
          <reference field="9" count="1" defaultSubtotal="1">
            <x v="9"/>
          </reference>
        </references>
      </pivotArea>
    </format>
    <format dxfId="82">
      <pivotArea dataOnly="0" labelOnly="1" grandRow="1" outline="0" fieldPosition="0"/>
    </format>
    <format dxfId="8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54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>
  <location ref="A3:F38" firstHeaderRow="1" firstDataRow="2" firstDataCol="1"/>
  <pivotFields count="11">
    <pivotField showAll="0"/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 defaultSubtotal="0"/>
    <pivotField showAll="0"/>
    <pivotField showAll="0"/>
    <pivotField showAll="0"/>
    <pivotField axis="axisCol" showAll="0">
      <items count="5">
        <item x="2"/>
        <item x="1"/>
        <item x="0"/>
        <item x="3"/>
        <item t="default"/>
      </items>
    </pivotField>
    <pivotField showAll="0"/>
    <pivotField dataField="1" numFmtId="167" showAll="0"/>
    <pivotField showAl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Suma de PRESUPUESTO VIGENCIA" fld="9" baseField="0" baseItem="0" numFmtId="168"/>
  </dataFields>
  <formats count="12">
    <format dxfId="80">
      <pivotArea outline="0" collapsedLevelsAreSubtotals="1" fieldPosition="0"/>
    </format>
    <format dxfId="79">
      <pivotArea field="7" type="button" dataOnly="0" labelOnly="1" outline="0" axis="axisCol" fieldPosition="0"/>
    </format>
    <format dxfId="78">
      <pivotArea type="topRight" dataOnly="0" labelOnly="1" outline="0" fieldPosition="0"/>
    </format>
    <format dxfId="77">
      <pivotArea dataOnly="0" labelOnly="1" fieldPosition="0">
        <references count="1">
          <reference field="7" count="0"/>
        </references>
      </pivotArea>
    </format>
    <format dxfId="76">
      <pivotArea dataOnly="0" labelOnly="1" grandCol="1" outline="0" fieldPosition="0"/>
    </format>
    <format dxfId="75">
      <pivotArea type="origin" dataOnly="0" labelOnly="1" outline="0" fieldPosition="0"/>
    </format>
    <format dxfId="74">
      <pivotArea field="1" type="button" dataOnly="0" labelOnly="1" outline="0" axis="axisRow" fieldPosition="0"/>
    </format>
    <format dxfId="73">
      <pivotArea dataOnly="0" labelOnly="1" fieldPosition="0">
        <references count="1">
          <reference field="1" count="0"/>
        </references>
      </pivotArea>
    </format>
    <format dxfId="72">
      <pivotArea dataOnly="0" labelOnly="1" grandRow="1" outline="0" fieldPosition="0"/>
    </format>
    <format dxfId="71">
      <pivotArea dataOnly="0" labelOnly="1" fieldPosition="0">
        <references count="1">
          <reference field="1" count="0"/>
        </references>
      </pivotArea>
    </format>
    <format dxfId="70">
      <pivotArea dataOnly="0" labelOnly="1" fieldPosition="0">
        <references count="1">
          <reference field="1" count="0"/>
        </references>
      </pivotArea>
    </format>
    <format dxfId="69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55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>
  <location ref="A3:B72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axis="axisRow" showAll="0">
      <items count="69">
        <item x="27"/>
        <item x="32"/>
        <item x="41"/>
        <item x="24"/>
        <item x="12"/>
        <item x="54"/>
        <item x="53"/>
        <item x="67"/>
        <item x="60"/>
        <item x="61"/>
        <item x="1"/>
        <item x="44"/>
        <item x="49"/>
        <item x="36"/>
        <item x="48"/>
        <item x="5"/>
        <item x="25"/>
        <item x="9"/>
        <item x="33"/>
        <item x="45"/>
        <item x="40"/>
        <item x="34"/>
        <item x="55"/>
        <item x="26"/>
        <item x="0"/>
        <item x="52"/>
        <item x="47"/>
        <item x="10"/>
        <item x="28"/>
        <item x="64"/>
        <item x="42"/>
        <item x="39"/>
        <item x="11"/>
        <item x="6"/>
        <item x="51"/>
        <item x="50"/>
        <item x="58"/>
        <item x="63"/>
        <item x="16"/>
        <item x="35"/>
        <item x="3"/>
        <item x="59"/>
        <item x="66"/>
        <item x="38"/>
        <item x="31"/>
        <item x="2"/>
        <item x="4"/>
        <item x="21"/>
        <item x="23"/>
        <item x="29"/>
        <item x="62"/>
        <item x="37"/>
        <item x="19"/>
        <item x="15"/>
        <item x="17"/>
        <item x="14"/>
        <item x="65"/>
        <item x="18"/>
        <item x="8"/>
        <item x="13"/>
        <item x="57"/>
        <item x="7"/>
        <item x="46"/>
        <item x="30"/>
        <item x="22"/>
        <item x="56"/>
        <item x="43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showAll="0" defaultSubtotal="0"/>
    <pivotField dataField="1" showAll="0"/>
    <pivotField showAll="0" defaultSubtotal="0"/>
    <pivotField showAll="0" defaultSubtotal="0"/>
    <pivotField numFmtId="167" showAll="0" defaultSubtotal="0"/>
    <pivotField showAll="0"/>
    <pivotField showAll="0"/>
    <pivotField showAll="0"/>
    <pivotField showAll="0"/>
  </pivotFields>
  <rowFields count="1">
    <field x="6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Items count="1">
    <i/>
  </colItems>
  <dataFields count="1">
    <dataField name="Suma de RECURSOS APROPIADOS  2016" fld="19" baseField="6" baseItem="0" numFmtId="168"/>
  </dataFields>
  <formats count="13">
    <format dxfId="68">
      <pivotArea outline="0" collapsedLevelsAreSubtotals="1" fieldPosition="0"/>
    </format>
    <format dxfId="67">
      <pivotArea dataOnly="0" labelOnly="1" outline="0" axis="axisValues" fieldPosition="0"/>
    </format>
    <format dxfId="66">
      <pivotArea collapsedLevelsAreSubtotals="1" fieldPosition="0">
        <references count="1">
          <reference field="6" count="1">
            <x v="21"/>
          </reference>
        </references>
      </pivotArea>
    </format>
    <format dxfId="65">
      <pivotArea dataOnly="0" labelOnly="1" fieldPosition="0">
        <references count="1">
          <reference field="6" count="1">
            <x v="21"/>
          </reference>
        </references>
      </pivotArea>
    </format>
    <format dxfId="64">
      <pivotArea dataOnly="0" labelOnly="1" fieldPosition="0">
        <references count="1">
          <reference field="6" count="1">
            <x v="7"/>
          </reference>
        </references>
      </pivotArea>
    </format>
    <format dxfId="63">
      <pivotArea dataOnly="0" labelOnly="1" fieldPosition="0">
        <references count="1">
          <reference field="6" count="1">
            <x v="23"/>
          </reference>
        </references>
      </pivotArea>
    </format>
    <format dxfId="62">
      <pivotArea collapsedLevelsAreSubtotals="1" fieldPosition="0">
        <references count="1">
          <reference field="6" count="1">
            <x v="23"/>
          </reference>
        </references>
      </pivotArea>
    </format>
    <format dxfId="61">
      <pivotArea collapsedLevelsAreSubtotals="1" fieldPosition="0">
        <references count="1">
          <reference field="6" count="1">
            <x v="28"/>
          </reference>
        </references>
      </pivotArea>
    </format>
    <format dxfId="60">
      <pivotArea collapsedLevelsAreSubtotals="1" fieldPosition="0">
        <references count="1">
          <reference field="6" count="1">
            <x v="7"/>
          </reference>
        </references>
      </pivotArea>
    </format>
    <format dxfId="59">
      <pivotArea collapsedLevelsAreSubtotals="1" fieldPosition="0">
        <references count="1">
          <reference field="6" count="1">
            <x v="49"/>
          </reference>
        </references>
      </pivotArea>
    </format>
    <format dxfId="58">
      <pivotArea dataOnly="0" labelOnly="1" fieldPosition="0">
        <references count="1">
          <reference field="6" count="1">
            <x v="49"/>
          </reference>
        </references>
      </pivotArea>
    </format>
    <format dxfId="57">
      <pivotArea collapsedLevelsAreSubtotals="1" fieldPosition="0">
        <references count="1">
          <reference field="6" count="1">
            <x v="63"/>
          </reference>
        </references>
      </pivotArea>
    </format>
    <format dxfId="56">
      <pivotArea dataOnly="0" labelOnly="1" fieldPosition="0">
        <references count="1">
          <reference field="6" count="1">
            <x v="6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5"/>
  <sheetViews>
    <sheetView tabSelected="1" workbookViewId="0">
      <selection activeCell="A3" sqref="A3:D3"/>
    </sheetView>
  </sheetViews>
  <sheetFormatPr baseColWidth="10" defaultRowHeight="15" x14ac:dyDescent="0.25"/>
  <cols>
    <col min="1" max="1" width="25" style="124" customWidth="1"/>
    <col min="2" max="2" width="8.28515625" style="123" customWidth="1"/>
    <col min="3" max="3" width="120.5703125" style="124" customWidth="1"/>
    <col min="4" max="4" width="16.28515625" style="123" customWidth="1"/>
    <col min="5" max="16384" width="11.42578125" style="123"/>
  </cols>
  <sheetData>
    <row r="3" spans="1:4" s="119" customFormat="1" x14ac:dyDescent="0.25">
      <c r="A3" s="118" t="s">
        <v>863</v>
      </c>
      <c r="B3" s="117" t="s">
        <v>0</v>
      </c>
      <c r="C3" s="118" t="s">
        <v>4</v>
      </c>
      <c r="D3" s="119" t="s">
        <v>862</v>
      </c>
    </row>
    <row r="4" spans="1:4" ht="30" x14ac:dyDescent="0.25">
      <c r="A4" s="130" t="s">
        <v>193</v>
      </c>
      <c r="B4" s="127">
        <v>18</v>
      </c>
      <c r="C4" s="125" t="s">
        <v>62</v>
      </c>
      <c r="D4" s="126">
        <v>250000000</v>
      </c>
    </row>
    <row r="5" spans="1:4" x14ac:dyDescent="0.25">
      <c r="A5" s="131"/>
      <c r="B5" s="128">
        <v>19</v>
      </c>
      <c r="C5" s="125" t="s">
        <v>201</v>
      </c>
      <c r="D5" s="126">
        <v>0</v>
      </c>
    </row>
    <row r="6" spans="1:4" x14ac:dyDescent="0.25">
      <c r="A6" s="131"/>
      <c r="B6" s="128">
        <v>45</v>
      </c>
      <c r="C6" s="125" t="s">
        <v>72</v>
      </c>
      <c r="D6" s="126">
        <v>80000000</v>
      </c>
    </row>
    <row r="7" spans="1:4" ht="30" x14ac:dyDescent="0.25">
      <c r="A7" s="131"/>
      <c r="B7" s="128">
        <v>47</v>
      </c>
      <c r="C7" s="125" t="s">
        <v>77</v>
      </c>
      <c r="D7" s="126">
        <v>250000000</v>
      </c>
    </row>
    <row r="8" spans="1:4" ht="30" x14ac:dyDescent="0.25">
      <c r="A8" s="131"/>
      <c r="B8" s="128">
        <v>48</v>
      </c>
      <c r="C8" s="125" t="s">
        <v>79</v>
      </c>
      <c r="D8" s="126">
        <v>50000000</v>
      </c>
    </row>
    <row r="9" spans="1:4" ht="30" x14ac:dyDescent="0.25">
      <c r="A9" s="131"/>
      <c r="B9" s="128">
        <v>49</v>
      </c>
      <c r="C9" s="125" t="s">
        <v>82</v>
      </c>
      <c r="D9" s="126">
        <v>80000000</v>
      </c>
    </row>
    <row r="10" spans="1:4" ht="45" x14ac:dyDescent="0.25">
      <c r="A10" s="131"/>
      <c r="B10" s="128">
        <v>51</v>
      </c>
      <c r="C10" s="125" t="s">
        <v>91</v>
      </c>
      <c r="D10" s="126">
        <v>176500000</v>
      </c>
    </row>
    <row r="11" spans="1:4" x14ac:dyDescent="0.25">
      <c r="A11" s="131"/>
      <c r="B11" s="128">
        <v>63</v>
      </c>
      <c r="C11" s="120" t="s">
        <v>18</v>
      </c>
      <c r="D11" s="122">
        <v>600000000</v>
      </c>
    </row>
    <row r="12" spans="1:4" ht="30" x14ac:dyDescent="0.25">
      <c r="A12" s="131"/>
      <c r="B12" s="128">
        <v>84</v>
      </c>
      <c r="C12" s="125" t="s">
        <v>95</v>
      </c>
      <c r="D12" s="126">
        <v>85000000</v>
      </c>
    </row>
    <row r="13" spans="1:4" ht="30" x14ac:dyDescent="0.25">
      <c r="A13" s="131"/>
      <c r="B13" s="128">
        <v>92</v>
      </c>
      <c r="C13" s="125" t="s">
        <v>203</v>
      </c>
      <c r="D13" s="126">
        <v>0</v>
      </c>
    </row>
    <row r="14" spans="1:4" ht="30" x14ac:dyDescent="0.25">
      <c r="A14" s="131"/>
      <c r="B14" s="128">
        <v>93</v>
      </c>
      <c r="C14" s="125" t="s">
        <v>108</v>
      </c>
      <c r="D14" s="126">
        <v>150000000</v>
      </c>
    </row>
    <row r="15" spans="1:4" x14ac:dyDescent="0.25">
      <c r="A15" s="131"/>
      <c r="B15" s="128">
        <v>104</v>
      </c>
      <c r="C15" s="125" t="s">
        <v>117</v>
      </c>
      <c r="D15" s="126">
        <v>50000000</v>
      </c>
    </row>
    <row r="16" spans="1:4" x14ac:dyDescent="0.25">
      <c r="A16" s="131"/>
      <c r="B16" s="128">
        <v>106</v>
      </c>
      <c r="C16" s="125" t="s">
        <v>121</v>
      </c>
      <c r="D16" s="126">
        <v>0</v>
      </c>
    </row>
    <row r="17" spans="1:4" ht="30" x14ac:dyDescent="0.25">
      <c r="A17" s="132"/>
      <c r="B17" s="129">
        <v>235</v>
      </c>
      <c r="C17" s="125" t="s">
        <v>132</v>
      </c>
      <c r="D17" s="126">
        <v>0</v>
      </c>
    </row>
    <row r="18" spans="1:4" x14ac:dyDescent="0.25">
      <c r="A18" s="121" t="s">
        <v>851</v>
      </c>
      <c r="B18" s="124"/>
      <c r="D18" s="122">
        <v>1771500000</v>
      </c>
    </row>
    <row r="19" spans="1:4" ht="30" x14ac:dyDescent="0.25">
      <c r="A19" s="130" t="s">
        <v>192</v>
      </c>
      <c r="B19" s="127">
        <v>43</v>
      </c>
      <c r="C19" s="125" t="s">
        <v>68</v>
      </c>
      <c r="D19" s="126">
        <v>12778107731</v>
      </c>
    </row>
    <row r="20" spans="1:4" ht="30" x14ac:dyDescent="0.25">
      <c r="A20" s="131"/>
      <c r="B20" s="128">
        <v>46</v>
      </c>
      <c r="C20" s="125" t="s">
        <v>74</v>
      </c>
      <c r="D20" s="126">
        <v>168667200</v>
      </c>
    </row>
    <row r="21" spans="1:4" ht="30" x14ac:dyDescent="0.25">
      <c r="A21" s="131"/>
      <c r="B21" s="128">
        <v>50</v>
      </c>
      <c r="C21" s="125" t="s">
        <v>87</v>
      </c>
      <c r="D21" s="126">
        <v>85000000</v>
      </c>
    </row>
    <row r="22" spans="1:4" ht="30" x14ac:dyDescent="0.25">
      <c r="A22" s="131"/>
      <c r="B22" s="128">
        <v>63</v>
      </c>
      <c r="C22" s="125" t="s">
        <v>18</v>
      </c>
      <c r="D22" s="126">
        <v>5906358618</v>
      </c>
    </row>
    <row r="23" spans="1:4" ht="30" x14ac:dyDescent="0.25">
      <c r="A23" s="131"/>
      <c r="B23" s="128">
        <v>91</v>
      </c>
      <c r="C23" s="125" t="s">
        <v>100</v>
      </c>
      <c r="D23" s="126">
        <v>105000000</v>
      </c>
    </row>
    <row r="24" spans="1:4" ht="30" x14ac:dyDescent="0.25">
      <c r="A24" s="131"/>
      <c r="B24" s="128">
        <v>94</v>
      </c>
      <c r="C24" s="125" t="s">
        <v>110</v>
      </c>
      <c r="D24" s="126">
        <v>9046853832</v>
      </c>
    </row>
    <row r="25" spans="1:4" ht="30" x14ac:dyDescent="0.25">
      <c r="A25" s="131"/>
      <c r="B25" s="128">
        <v>95</v>
      </c>
      <c r="C25" s="125" t="s">
        <v>111</v>
      </c>
      <c r="D25" s="126">
        <v>50000000</v>
      </c>
    </row>
    <row r="26" spans="1:4" ht="30" x14ac:dyDescent="0.25">
      <c r="A26" s="131"/>
      <c r="B26" s="128">
        <v>105</v>
      </c>
      <c r="C26" s="125" t="s">
        <v>119</v>
      </c>
      <c r="D26" s="126">
        <v>25000000</v>
      </c>
    </row>
    <row r="27" spans="1:4" ht="30" x14ac:dyDescent="0.25">
      <c r="A27" s="131"/>
      <c r="B27" s="128">
        <v>124</v>
      </c>
      <c r="C27" s="125" t="s">
        <v>124</v>
      </c>
      <c r="D27" s="126">
        <v>170000000</v>
      </c>
    </row>
    <row r="28" spans="1:4" ht="30" x14ac:dyDescent="0.25">
      <c r="A28" s="131"/>
      <c r="B28" s="128">
        <v>163</v>
      </c>
      <c r="C28" s="125" t="s">
        <v>127</v>
      </c>
      <c r="D28" s="126">
        <v>200000000</v>
      </c>
    </row>
    <row r="29" spans="1:4" ht="30" x14ac:dyDescent="0.25">
      <c r="A29" s="131"/>
      <c r="B29" s="128">
        <v>183</v>
      </c>
      <c r="C29" s="125" t="s">
        <v>130</v>
      </c>
      <c r="D29" s="126">
        <v>120000000</v>
      </c>
    </row>
    <row r="30" spans="1:4" ht="30" x14ac:dyDescent="0.25">
      <c r="A30" s="131"/>
      <c r="B30" s="128">
        <v>294</v>
      </c>
      <c r="C30" s="125" t="s">
        <v>134</v>
      </c>
      <c r="D30" s="126">
        <v>100000000</v>
      </c>
    </row>
    <row r="31" spans="1:4" ht="30" x14ac:dyDescent="0.25">
      <c r="A31" s="132"/>
      <c r="B31" s="129">
        <v>295</v>
      </c>
      <c r="C31" s="125" t="s">
        <v>136</v>
      </c>
      <c r="D31" s="126">
        <v>0</v>
      </c>
    </row>
    <row r="32" spans="1:4" x14ac:dyDescent="0.25">
      <c r="A32" s="121" t="s">
        <v>852</v>
      </c>
      <c r="B32" s="124"/>
      <c r="D32" s="122">
        <v>28754987381</v>
      </c>
    </row>
    <row r="33" spans="1:4" ht="30" x14ac:dyDescent="0.25">
      <c r="A33" s="130" t="s">
        <v>190</v>
      </c>
      <c r="B33" s="127">
        <v>63</v>
      </c>
      <c r="C33" s="125" t="s">
        <v>18</v>
      </c>
      <c r="D33" s="126">
        <v>62500000</v>
      </c>
    </row>
    <row r="34" spans="1:4" ht="30" x14ac:dyDescent="0.25">
      <c r="A34" s="132"/>
      <c r="B34" s="129">
        <v>521</v>
      </c>
      <c r="C34" s="125" t="s">
        <v>24</v>
      </c>
      <c r="D34" s="126">
        <v>0</v>
      </c>
    </row>
    <row r="35" spans="1:4" x14ac:dyDescent="0.25">
      <c r="A35" s="121" t="s">
        <v>853</v>
      </c>
      <c r="B35" s="124"/>
      <c r="D35" s="122">
        <v>62500000</v>
      </c>
    </row>
    <row r="36" spans="1:4" ht="30" x14ac:dyDescent="0.25">
      <c r="A36" s="130" t="s">
        <v>145</v>
      </c>
      <c r="B36" s="127">
        <v>60</v>
      </c>
      <c r="C36" s="125" t="s">
        <v>15</v>
      </c>
      <c r="D36" s="126">
        <v>8190000000</v>
      </c>
    </row>
    <row r="37" spans="1:4" ht="30" x14ac:dyDescent="0.25">
      <c r="A37" s="131"/>
      <c r="B37" s="128">
        <v>61</v>
      </c>
      <c r="C37" s="125" t="s">
        <v>16</v>
      </c>
      <c r="D37" s="126">
        <v>2400000000</v>
      </c>
    </row>
    <row r="38" spans="1:4" ht="30" x14ac:dyDescent="0.25">
      <c r="A38" s="131"/>
      <c r="B38" s="128">
        <v>62</v>
      </c>
      <c r="C38" s="125" t="s">
        <v>17</v>
      </c>
      <c r="D38" s="126">
        <v>8351200000</v>
      </c>
    </row>
    <row r="39" spans="1:4" ht="30" x14ac:dyDescent="0.25">
      <c r="A39" s="131"/>
      <c r="B39" s="128">
        <v>63</v>
      </c>
      <c r="C39" s="125" t="s">
        <v>18</v>
      </c>
      <c r="D39" s="126">
        <v>1861900969</v>
      </c>
    </row>
    <row r="40" spans="1:4" ht="30" x14ac:dyDescent="0.25">
      <c r="A40" s="132"/>
      <c r="B40" s="129">
        <v>192</v>
      </c>
      <c r="C40" s="125" t="s">
        <v>23</v>
      </c>
      <c r="D40" s="126">
        <v>45719792000</v>
      </c>
    </row>
    <row r="41" spans="1:4" ht="45" x14ac:dyDescent="0.25">
      <c r="A41" s="121" t="s">
        <v>854</v>
      </c>
      <c r="B41" s="124"/>
      <c r="D41" s="122">
        <v>66522892969</v>
      </c>
    </row>
    <row r="42" spans="1:4" x14ac:dyDescent="0.25">
      <c r="A42" s="130" t="s">
        <v>191</v>
      </c>
      <c r="B42" s="127">
        <v>87</v>
      </c>
      <c r="C42" s="125" t="s">
        <v>30</v>
      </c>
      <c r="D42" s="126">
        <v>50000000</v>
      </c>
    </row>
    <row r="43" spans="1:4" ht="30" x14ac:dyDescent="0.25">
      <c r="A43" s="131"/>
      <c r="B43" s="128">
        <v>88</v>
      </c>
      <c r="C43" s="125" t="s">
        <v>202</v>
      </c>
      <c r="D43" s="126">
        <v>50000000</v>
      </c>
    </row>
    <row r="44" spans="1:4" ht="45" x14ac:dyDescent="0.25">
      <c r="A44" s="131"/>
      <c r="B44" s="128">
        <v>89</v>
      </c>
      <c r="C44" s="125" t="s">
        <v>35</v>
      </c>
      <c r="D44" s="126">
        <v>150000000</v>
      </c>
    </row>
    <row r="45" spans="1:4" ht="45" x14ac:dyDescent="0.25">
      <c r="A45" s="131"/>
      <c r="B45" s="128">
        <v>90</v>
      </c>
      <c r="C45" s="125" t="s">
        <v>200</v>
      </c>
      <c r="D45" s="126">
        <v>100000000</v>
      </c>
    </row>
    <row r="46" spans="1:4" ht="30" x14ac:dyDescent="0.25">
      <c r="A46" s="131"/>
      <c r="B46" s="128">
        <v>121</v>
      </c>
      <c r="C46" s="125" t="s">
        <v>204</v>
      </c>
      <c r="D46" s="126">
        <v>0</v>
      </c>
    </row>
    <row r="47" spans="1:4" ht="30" x14ac:dyDescent="0.25">
      <c r="A47" s="131"/>
      <c r="B47" s="128">
        <v>122</v>
      </c>
      <c r="C47" s="125" t="s">
        <v>41</v>
      </c>
      <c r="D47" s="126">
        <v>0</v>
      </c>
    </row>
    <row r="48" spans="1:4" ht="30" x14ac:dyDescent="0.25">
      <c r="A48" s="132"/>
      <c r="B48" s="129">
        <v>123</v>
      </c>
      <c r="C48" s="125" t="s">
        <v>206</v>
      </c>
      <c r="D48" s="126">
        <v>0</v>
      </c>
    </row>
    <row r="49" spans="1:4" x14ac:dyDescent="0.25">
      <c r="A49" s="121" t="s">
        <v>855</v>
      </c>
      <c r="B49" s="124"/>
      <c r="D49" s="122">
        <v>350000000</v>
      </c>
    </row>
    <row r="50" spans="1:4" ht="30" x14ac:dyDescent="0.25">
      <c r="A50" s="130" t="s">
        <v>189</v>
      </c>
      <c r="B50" s="127">
        <v>63</v>
      </c>
      <c r="C50" s="125" t="s">
        <v>18</v>
      </c>
      <c r="D50" s="126">
        <v>12278200000</v>
      </c>
    </row>
    <row r="51" spans="1:4" ht="30" x14ac:dyDescent="0.25">
      <c r="A51" s="132"/>
      <c r="B51" s="129">
        <v>575</v>
      </c>
      <c r="C51" s="125" t="s">
        <v>29</v>
      </c>
      <c r="D51" s="126">
        <v>1000000000</v>
      </c>
    </row>
    <row r="52" spans="1:4" ht="30" x14ac:dyDescent="0.25">
      <c r="A52" s="121" t="s">
        <v>856</v>
      </c>
      <c r="B52" s="124"/>
      <c r="D52" s="122">
        <v>13278200000</v>
      </c>
    </row>
    <row r="53" spans="1:4" ht="30" x14ac:dyDescent="0.25">
      <c r="A53" s="130" t="s">
        <v>188</v>
      </c>
      <c r="B53" s="127">
        <v>63</v>
      </c>
      <c r="C53" s="125" t="s">
        <v>18</v>
      </c>
      <c r="D53" s="126">
        <v>451886307139</v>
      </c>
    </row>
    <row r="54" spans="1:4" x14ac:dyDescent="0.25">
      <c r="A54" s="132"/>
      <c r="B54" s="129">
        <v>64</v>
      </c>
      <c r="C54" s="125" t="s">
        <v>20</v>
      </c>
      <c r="D54" s="126">
        <v>76923568000.000015</v>
      </c>
    </row>
    <row r="55" spans="1:4" x14ac:dyDescent="0.25">
      <c r="A55" s="121" t="s">
        <v>857</v>
      </c>
      <c r="B55" s="124"/>
      <c r="D55" s="122">
        <v>528809875139</v>
      </c>
    </row>
    <row r="56" spans="1:4" x14ac:dyDescent="0.25">
      <c r="A56" s="130" t="s">
        <v>850</v>
      </c>
      <c r="B56" s="127">
        <v>63</v>
      </c>
      <c r="C56" s="120" t="s">
        <v>18</v>
      </c>
      <c r="D56" s="122">
        <v>600000000</v>
      </c>
    </row>
    <row r="57" spans="1:4" x14ac:dyDescent="0.25">
      <c r="A57" s="131"/>
      <c r="B57" s="128">
        <v>85</v>
      </c>
      <c r="C57" s="125" t="s">
        <v>97</v>
      </c>
      <c r="D57" s="126">
        <v>180000000</v>
      </c>
    </row>
    <row r="58" spans="1:4" x14ac:dyDescent="0.25">
      <c r="A58" s="132"/>
      <c r="B58" s="129">
        <v>86</v>
      </c>
      <c r="C58" s="125" t="s">
        <v>99</v>
      </c>
      <c r="D58" s="126">
        <v>50000000</v>
      </c>
    </row>
    <row r="59" spans="1:4" ht="30" x14ac:dyDescent="0.25">
      <c r="A59" s="121" t="s">
        <v>858</v>
      </c>
      <c r="B59" s="124"/>
      <c r="D59" s="122">
        <v>830000000</v>
      </c>
    </row>
    <row r="60" spans="1:4" x14ac:dyDescent="0.25">
      <c r="A60" s="121" t="s">
        <v>181</v>
      </c>
      <c r="B60" s="124"/>
      <c r="D60" s="122">
        <v>640379955489</v>
      </c>
    </row>
    <row r="61" spans="1:4" x14ac:dyDescent="0.25">
      <c r="A61" s="116"/>
      <c r="B61"/>
      <c r="C61"/>
      <c r="D61"/>
    </row>
    <row r="62" spans="1:4" x14ac:dyDescent="0.25">
      <c r="A62" s="116"/>
      <c r="B62"/>
      <c r="C62"/>
      <c r="D62"/>
    </row>
    <row r="63" spans="1:4" x14ac:dyDescent="0.25">
      <c r="A63" s="116"/>
      <c r="B63"/>
      <c r="C63"/>
      <c r="D63"/>
    </row>
    <row r="64" spans="1:4" x14ac:dyDescent="0.25">
      <c r="A64" s="116"/>
      <c r="B64"/>
      <c r="C64"/>
      <c r="D64"/>
    </row>
    <row r="65" spans="1:4" x14ac:dyDescent="0.25">
      <c r="A65" s="116"/>
      <c r="B65"/>
      <c r="C65"/>
      <c r="D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 filterMode="1"/>
  <dimension ref="A2:IB286"/>
  <sheetViews>
    <sheetView zoomScale="120" zoomScaleNormal="120" workbookViewId="0">
      <pane xSplit="1" ySplit="2" topLeftCell="C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baseColWidth="10" defaultRowHeight="12.75" x14ac:dyDescent="0.25"/>
  <cols>
    <col min="1" max="1" width="6.140625" style="2" customWidth="1"/>
    <col min="2" max="2" width="9.85546875" style="2" hidden="1" customWidth="1"/>
    <col min="3" max="3" width="10.5703125" style="2" customWidth="1"/>
    <col min="4" max="4" width="8" style="3" customWidth="1"/>
    <col min="5" max="5" width="35" style="2" customWidth="1"/>
    <col min="6" max="6" width="11.42578125" style="2" hidden="1" customWidth="1"/>
    <col min="7" max="7" width="25.42578125" style="2" customWidth="1"/>
    <col min="8" max="8" width="8" style="2" customWidth="1"/>
    <col min="9" max="9" width="29.5703125" style="2" customWidth="1"/>
    <col min="10" max="10" width="10.28515625" style="2" customWidth="1"/>
    <col min="11" max="11" width="9.28515625" style="13" customWidth="1"/>
    <col min="12" max="13" width="9.28515625" style="2" hidden="1" customWidth="1"/>
    <col min="14" max="14" width="35" style="3" customWidth="1"/>
    <col min="15" max="15" width="10.7109375" style="2" hidden="1" customWidth="1"/>
    <col min="16" max="16" width="14.5703125" style="2" hidden="1" customWidth="1"/>
    <col min="17" max="17" width="18.7109375" style="2" hidden="1" customWidth="1"/>
    <col min="18" max="18" width="18.5703125" style="2" hidden="1" customWidth="1"/>
    <col min="19" max="19" width="18.5703125" style="64" hidden="1" customWidth="1"/>
    <col min="20" max="20" width="15.140625" style="9" customWidth="1"/>
    <col min="21" max="21" width="15.140625" style="9" hidden="1" customWidth="1"/>
    <col min="22" max="22" width="23.28515625" style="9" hidden="1" customWidth="1"/>
    <col min="23" max="23" width="15.140625" style="9" hidden="1" customWidth="1"/>
    <col min="24" max="25" width="10.42578125" style="2" customWidth="1"/>
    <col min="26" max="26" width="17.42578125" style="2" customWidth="1"/>
    <col min="27" max="27" width="12.28515625" style="2" hidden="1" customWidth="1"/>
    <col min="28" max="28" width="37.28515625" style="3" hidden="1" customWidth="1"/>
    <col min="29" max="29" width="11.7109375" style="2" bestFit="1" customWidth="1"/>
    <col min="30" max="30" width="12.85546875" style="2" bestFit="1" customWidth="1"/>
    <col min="31" max="32" width="11.42578125" style="2"/>
    <col min="33" max="33" width="17.7109375" style="2" bestFit="1" customWidth="1"/>
    <col min="34" max="16384" width="11.42578125" style="2"/>
  </cols>
  <sheetData>
    <row r="2" spans="1:236" ht="51" x14ac:dyDescent="0.25">
      <c r="A2" s="91" t="s">
        <v>0</v>
      </c>
      <c r="B2" s="91" t="s">
        <v>184</v>
      </c>
      <c r="C2" s="91" t="s">
        <v>146</v>
      </c>
      <c r="D2" s="91" t="s">
        <v>147</v>
      </c>
      <c r="E2" s="91" t="s">
        <v>182</v>
      </c>
      <c r="F2" s="91" t="s">
        <v>1</v>
      </c>
      <c r="G2" s="92" t="s">
        <v>2</v>
      </c>
      <c r="H2" s="91" t="s">
        <v>3</v>
      </c>
      <c r="I2" s="92" t="s">
        <v>4</v>
      </c>
      <c r="J2" s="91" t="s">
        <v>5</v>
      </c>
      <c r="K2" s="91" t="s">
        <v>466</v>
      </c>
      <c r="L2" s="91" t="s">
        <v>6</v>
      </c>
      <c r="M2" s="91" t="s">
        <v>7</v>
      </c>
      <c r="N2" s="91" t="s">
        <v>8</v>
      </c>
      <c r="O2" s="91" t="s">
        <v>9</v>
      </c>
      <c r="P2" s="91" t="s">
        <v>733</v>
      </c>
      <c r="Q2" s="91" t="s">
        <v>734</v>
      </c>
      <c r="R2" s="91" t="s">
        <v>735</v>
      </c>
      <c r="S2" s="93" t="s">
        <v>816</v>
      </c>
      <c r="T2" s="94" t="s">
        <v>700</v>
      </c>
      <c r="U2" s="95" t="s">
        <v>820</v>
      </c>
      <c r="V2" s="96" t="s">
        <v>821</v>
      </c>
      <c r="W2" s="97" t="s">
        <v>822</v>
      </c>
      <c r="X2" s="91" t="s">
        <v>10</v>
      </c>
      <c r="Y2" s="91" t="s">
        <v>11</v>
      </c>
      <c r="Z2" s="91" t="s">
        <v>12</v>
      </c>
      <c r="AA2" s="91" t="s">
        <v>13</v>
      </c>
      <c r="AB2" s="3" t="s">
        <v>845</v>
      </c>
    </row>
    <row r="3" spans="1:236" ht="70.5" customHeight="1" x14ac:dyDescent="0.25">
      <c r="A3" s="7">
        <v>18</v>
      </c>
      <c r="B3" s="7">
        <v>211</v>
      </c>
      <c r="C3" s="15" t="s">
        <v>157</v>
      </c>
      <c r="D3" s="11" t="s">
        <v>149</v>
      </c>
      <c r="E3" s="11" t="s">
        <v>60</v>
      </c>
      <c r="F3" s="8">
        <v>29612201</v>
      </c>
      <c r="G3" s="11" t="s">
        <v>61</v>
      </c>
      <c r="H3" s="11" t="s">
        <v>47</v>
      </c>
      <c r="I3" s="11" t="s">
        <v>62</v>
      </c>
      <c r="J3" s="11" t="s">
        <v>193</v>
      </c>
      <c r="K3" s="11">
        <v>2000</v>
      </c>
      <c r="L3" s="11"/>
      <c r="M3" s="15" t="s">
        <v>165</v>
      </c>
      <c r="N3" s="15" t="s">
        <v>636</v>
      </c>
      <c r="O3" s="43" t="s">
        <v>709</v>
      </c>
      <c r="P3" s="32">
        <v>1</v>
      </c>
      <c r="Q3" s="44">
        <v>4500000000</v>
      </c>
      <c r="R3" s="44">
        <f t="shared" ref="R3:R67" si="0">+Q3*P3</f>
        <v>4500000000</v>
      </c>
      <c r="S3" s="66">
        <f>T3/P3</f>
        <v>250000000</v>
      </c>
      <c r="T3" s="30">
        <v>250000000</v>
      </c>
      <c r="U3" s="30"/>
      <c r="V3" s="30"/>
      <c r="W3" s="28">
        <f t="shared" ref="W3:W67" si="1">T3-U3</f>
        <v>250000000</v>
      </c>
      <c r="X3" s="83">
        <v>42402</v>
      </c>
      <c r="Y3" s="83">
        <v>42704</v>
      </c>
      <c r="Z3" s="15" t="s">
        <v>738</v>
      </c>
      <c r="AA3" s="11" t="s">
        <v>742</v>
      </c>
      <c r="AB3" s="3" t="s">
        <v>847</v>
      </c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15" t="s">
        <v>513</v>
      </c>
      <c r="DD3" s="3"/>
      <c r="DE3" s="3" t="str">
        <f>LOWER(DC3)</f>
        <v>prestación del servicio de aseo en las instituciones educativas de los municipios no certificados del departamento.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</row>
    <row r="4" spans="1:236" ht="62.25" hidden="1" customHeight="1" x14ac:dyDescent="0.25">
      <c r="A4" s="7">
        <v>18</v>
      </c>
      <c r="B4" s="7">
        <v>212</v>
      </c>
      <c r="C4" s="15" t="s">
        <v>157</v>
      </c>
      <c r="D4" s="11" t="s">
        <v>149</v>
      </c>
      <c r="E4" s="11" t="s">
        <v>60</v>
      </c>
      <c r="F4" s="8">
        <v>29612201</v>
      </c>
      <c r="G4" s="11" t="s">
        <v>61</v>
      </c>
      <c r="H4" s="11" t="s">
        <v>47</v>
      </c>
      <c r="I4" s="11" t="s">
        <v>62</v>
      </c>
      <c r="J4" s="11" t="s">
        <v>193</v>
      </c>
      <c r="K4" s="11">
        <v>2000</v>
      </c>
      <c r="L4" s="11"/>
      <c r="M4" s="11"/>
      <c r="N4" s="15" t="s">
        <v>637</v>
      </c>
      <c r="O4" s="43" t="s">
        <v>710</v>
      </c>
      <c r="P4" s="43">
        <v>1</v>
      </c>
      <c r="Q4" s="44">
        <v>200000000</v>
      </c>
      <c r="R4" s="44">
        <f t="shared" si="0"/>
        <v>200000000</v>
      </c>
      <c r="S4" s="66">
        <f>T4/P4</f>
        <v>0</v>
      </c>
      <c r="T4" s="75">
        <v>0</v>
      </c>
      <c r="U4" s="30"/>
      <c r="V4" s="30"/>
      <c r="W4" s="28">
        <f t="shared" si="1"/>
        <v>0</v>
      </c>
      <c r="X4" s="11"/>
      <c r="Y4" s="11"/>
      <c r="Z4" s="10"/>
      <c r="AA4" s="11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15" t="s">
        <v>514</v>
      </c>
      <c r="DD4" s="3"/>
      <c r="DE4" s="3" t="str">
        <f>LOWER(DC4)</f>
        <v>proyectar los recursos y resoluciones de reconocimiento y ordenación de giros a las ied.</v>
      </c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pans="1:236" ht="62.25" hidden="1" customHeight="1" x14ac:dyDescent="0.25">
      <c r="A5" s="7">
        <v>18</v>
      </c>
      <c r="B5" s="7">
        <v>212</v>
      </c>
      <c r="C5" s="15" t="s">
        <v>157</v>
      </c>
      <c r="D5" s="11" t="s">
        <v>149</v>
      </c>
      <c r="E5" s="11" t="s">
        <v>60</v>
      </c>
      <c r="F5" s="8">
        <v>29612201</v>
      </c>
      <c r="G5" s="11" t="s">
        <v>61</v>
      </c>
      <c r="H5" s="11" t="s">
        <v>47</v>
      </c>
      <c r="I5" s="11" t="s">
        <v>62</v>
      </c>
      <c r="J5" s="11" t="s">
        <v>193</v>
      </c>
      <c r="K5" s="11">
        <v>2000</v>
      </c>
      <c r="L5" s="11"/>
      <c r="M5" s="11"/>
      <c r="N5" s="15" t="s">
        <v>638</v>
      </c>
      <c r="O5" s="43" t="s">
        <v>711</v>
      </c>
      <c r="P5" s="43">
        <v>1</v>
      </c>
      <c r="Q5" s="44">
        <v>200000000</v>
      </c>
      <c r="R5" s="44">
        <f t="shared" si="0"/>
        <v>200000000</v>
      </c>
      <c r="S5" s="66">
        <f>T5/P5</f>
        <v>0</v>
      </c>
      <c r="T5" s="30">
        <v>0</v>
      </c>
      <c r="U5" s="30"/>
      <c r="V5" s="30"/>
      <c r="W5" s="28">
        <f t="shared" si="1"/>
        <v>0</v>
      </c>
      <c r="X5" s="83">
        <v>42402</v>
      </c>
      <c r="Y5" s="83">
        <v>42704</v>
      </c>
      <c r="Z5" s="10"/>
      <c r="AA5" s="11" t="s">
        <v>742</v>
      </c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15" t="s">
        <v>515</v>
      </c>
      <c r="DD5" s="3"/>
      <c r="DE5" s="3" t="str">
        <f t="shared" ref="DE5:DE68" si="2">LOWER(DC5)</f>
        <v xml:space="preserve"> proyectar los recursos y resolución de reconocimiento y ordenación de giro de recursos a las ied para el apoyo del pago del servicio de agua, alcantarillado y energía. 
 </v>
      </c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pans="1:236" ht="50.25" hidden="1" customHeight="1" x14ac:dyDescent="0.25">
      <c r="A6" s="7">
        <v>19</v>
      </c>
      <c r="B6" s="7">
        <v>242</v>
      </c>
      <c r="C6" s="15" t="s">
        <v>157</v>
      </c>
      <c r="D6" s="11" t="s">
        <v>149</v>
      </c>
      <c r="E6" s="11" t="s">
        <v>60</v>
      </c>
      <c r="F6" s="8">
        <v>296122</v>
      </c>
      <c r="G6" s="11" t="s">
        <v>226</v>
      </c>
      <c r="H6" s="11" t="s">
        <v>47</v>
      </c>
      <c r="I6" s="11" t="s">
        <v>201</v>
      </c>
      <c r="J6" s="11" t="s">
        <v>193</v>
      </c>
      <c r="K6" s="11">
        <v>50</v>
      </c>
      <c r="L6" s="11"/>
      <c r="M6" s="11"/>
      <c r="N6" s="33" t="s">
        <v>712</v>
      </c>
      <c r="O6" s="43" t="s">
        <v>709</v>
      </c>
      <c r="P6" s="32">
        <v>1</v>
      </c>
      <c r="Q6" s="44">
        <v>1250000000</v>
      </c>
      <c r="R6" s="44">
        <f t="shared" si="0"/>
        <v>1250000000</v>
      </c>
      <c r="S6" s="66">
        <f>T6/P6</f>
        <v>0</v>
      </c>
      <c r="T6" s="30">
        <v>0</v>
      </c>
      <c r="U6" s="30"/>
      <c r="V6" s="30"/>
      <c r="W6" s="28">
        <f t="shared" si="1"/>
        <v>0</v>
      </c>
      <c r="X6" s="83">
        <v>42401</v>
      </c>
      <c r="Y6" s="83">
        <v>42704</v>
      </c>
      <c r="Z6" s="10"/>
      <c r="AA6" s="11" t="s">
        <v>742</v>
      </c>
      <c r="AB6" s="3" t="s">
        <v>846</v>
      </c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5" t="s">
        <v>516</v>
      </c>
      <c r="DD6" s="3"/>
      <c r="DE6" s="3" t="str">
        <f t="shared" si="2"/>
        <v>servicio de vigilancia y seguridad para las i.e.o</v>
      </c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pans="1:236" ht="83.25" hidden="1" customHeight="1" x14ac:dyDescent="0.25">
      <c r="A7" s="7">
        <v>19</v>
      </c>
      <c r="B7" s="7">
        <v>242</v>
      </c>
      <c r="C7" s="15" t="s">
        <v>157</v>
      </c>
      <c r="D7" s="11" t="s">
        <v>149</v>
      </c>
      <c r="E7" s="11" t="s">
        <v>60</v>
      </c>
      <c r="F7" s="8">
        <v>296122</v>
      </c>
      <c r="G7" s="11" t="s">
        <v>226</v>
      </c>
      <c r="H7" s="11" t="s">
        <v>47</v>
      </c>
      <c r="I7" s="11" t="s">
        <v>201</v>
      </c>
      <c r="J7" s="11" t="s">
        <v>193</v>
      </c>
      <c r="K7" s="11">
        <v>50</v>
      </c>
      <c r="L7" s="11"/>
      <c r="M7" s="11"/>
      <c r="N7" s="15" t="s">
        <v>713</v>
      </c>
      <c r="O7" s="43" t="s">
        <v>709</v>
      </c>
      <c r="P7" s="32">
        <v>1</v>
      </c>
      <c r="Q7" s="44">
        <v>1250000000</v>
      </c>
      <c r="R7" s="44">
        <f t="shared" si="0"/>
        <v>1250000000</v>
      </c>
      <c r="S7" s="66">
        <f>T7/P7</f>
        <v>0</v>
      </c>
      <c r="T7" s="75">
        <v>0</v>
      </c>
      <c r="U7" s="30"/>
      <c r="V7" s="30"/>
      <c r="W7" s="28">
        <f t="shared" si="1"/>
        <v>0</v>
      </c>
      <c r="X7" s="11"/>
      <c r="Y7" s="11"/>
      <c r="Z7" s="10"/>
      <c r="AA7" s="11"/>
      <c r="DC7" s="74" t="s">
        <v>472</v>
      </c>
      <c r="DE7" s="3" t="str">
        <f t="shared" si="2"/>
        <v>liquidacion del aporte patronal - nomina de excedentes</v>
      </c>
    </row>
    <row r="8" spans="1:236" ht="83.25" customHeight="1" x14ac:dyDescent="0.25">
      <c r="A8" s="7">
        <v>43</v>
      </c>
      <c r="B8" s="7">
        <v>109</v>
      </c>
      <c r="C8" s="15" t="s">
        <v>148</v>
      </c>
      <c r="D8" s="11" t="s">
        <v>158</v>
      </c>
      <c r="E8" s="11" t="s">
        <v>65</v>
      </c>
      <c r="F8" s="8">
        <v>29612906</v>
      </c>
      <c r="G8" s="11" t="s">
        <v>66</v>
      </c>
      <c r="H8" s="11" t="s">
        <v>67</v>
      </c>
      <c r="I8" s="11" t="s">
        <v>68</v>
      </c>
      <c r="J8" s="11" t="s">
        <v>192</v>
      </c>
      <c r="K8" s="11">
        <v>6396</v>
      </c>
      <c r="L8" s="11"/>
      <c r="M8" s="11" t="s">
        <v>46</v>
      </c>
      <c r="N8" s="15" t="s">
        <v>70</v>
      </c>
      <c r="O8" s="15" t="s">
        <v>722</v>
      </c>
      <c r="P8" s="11">
        <v>124424</v>
      </c>
      <c r="Q8" s="44">
        <v>1082</v>
      </c>
      <c r="R8" s="44">
        <f t="shared" si="0"/>
        <v>134626768</v>
      </c>
      <c r="S8" s="66" t="s">
        <v>139</v>
      </c>
      <c r="T8" s="80">
        <f>650000000+715666400</f>
        <v>1365666400</v>
      </c>
      <c r="U8" s="80">
        <f>650000000+715666400</f>
        <v>1365666400</v>
      </c>
      <c r="V8" s="30" t="s">
        <v>843</v>
      </c>
      <c r="W8" s="28">
        <f t="shared" si="1"/>
        <v>0</v>
      </c>
      <c r="X8" s="6" t="s">
        <v>760</v>
      </c>
      <c r="Y8" s="6" t="s">
        <v>761</v>
      </c>
      <c r="Z8" s="15" t="s">
        <v>738</v>
      </c>
      <c r="AA8" s="11" t="s">
        <v>762</v>
      </c>
      <c r="AB8" s="3" t="s">
        <v>859</v>
      </c>
      <c r="DC8" s="74" t="s">
        <v>473</v>
      </c>
      <c r="DE8" s="3" t="str">
        <f t="shared" si="2"/>
        <v>liquidacion del rubro  prima de servicio a los funcionarios de la nomina de excedentes con derecho a el.</v>
      </c>
    </row>
    <row r="9" spans="1:236" ht="83.25" customHeight="1" x14ac:dyDescent="0.25">
      <c r="A9" s="7">
        <v>43</v>
      </c>
      <c r="B9" s="7">
        <v>109</v>
      </c>
      <c r="C9" s="15" t="s">
        <v>148</v>
      </c>
      <c r="D9" s="11" t="s">
        <v>158</v>
      </c>
      <c r="E9" s="11" t="s">
        <v>65</v>
      </c>
      <c r="F9" s="8">
        <v>29612906</v>
      </c>
      <c r="G9" s="11" t="s">
        <v>66</v>
      </c>
      <c r="H9" s="11" t="s">
        <v>67</v>
      </c>
      <c r="I9" s="11" t="s">
        <v>68</v>
      </c>
      <c r="J9" s="11" t="s">
        <v>192</v>
      </c>
      <c r="K9" s="11">
        <v>6396</v>
      </c>
      <c r="L9" s="11"/>
      <c r="M9" s="11" t="s">
        <v>46</v>
      </c>
      <c r="N9" s="15" t="s">
        <v>70</v>
      </c>
      <c r="O9" s="15" t="s">
        <v>722</v>
      </c>
      <c r="P9" s="11">
        <v>124424</v>
      </c>
      <c r="Q9" s="44">
        <v>1082</v>
      </c>
      <c r="R9" s="44">
        <f t="shared" si="0"/>
        <v>134626768</v>
      </c>
      <c r="S9" s="66" t="s">
        <v>139</v>
      </c>
      <c r="T9" s="80">
        <v>11212441331</v>
      </c>
      <c r="U9" s="80">
        <f>7052897729</f>
        <v>7052897729</v>
      </c>
      <c r="V9" s="30" t="s">
        <v>828</v>
      </c>
      <c r="W9" s="28">
        <f t="shared" si="1"/>
        <v>4159543602</v>
      </c>
      <c r="X9" s="6" t="s">
        <v>760</v>
      </c>
      <c r="Y9" s="6" t="s">
        <v>761</v>
      </c>
      <c r="Z9" s="15" t="s">
        <v>840</v>
      </c>
      <c r="AA9" s="11" t="s">
        <v>762</v>
      </c>
      <c r="DC9" s="74" t="s">
        <v>474</v>
      </c>
      <c r="DE9" s="3" t="str">
        <f t="shared" si="2"/>
        <v>liquidacion del rubro  prima de navidad a los funcionarios de la nomina de excedentes con derecho a ello</v>
      </c>
    </row>
    <row r="10" spans="1:236" ht="83.25" customHeight="1" x14ac:dyDescent="0.25">
      <c r="A10" s="7">
        <v>43</v>
      </c>
      <c r="B10" s="7">
        <v>152</v>
      </c>
      <c r="C10" s="15" t="s">
        <v>148</v>
      </c>
      <c r="D10" s="11" t="s">
        <v>158</v>
      </c>
      <c r="E10" s="11" t="s">
        <v>65</v>
      </c>
      <c r="F10" s="8">
        <v>29612906</v>
      </c>
      <c r="G10" s="11" t="s">
        <v>66</v>
      </c>
      <c r="H10" s="11" t="s">
        <v>67</v>
      </c>
      <c r="I10" s="11" t="s">
        <v>68</v>
      </c>
      <c r="J10" s="11" t="s">
        <v>192</v>
      </c>
      <c r="K10" s="11">
        <v>6396</v>
      </c>
      <c r="L10" s="11"/>
      <c r="M10" s="11" t="s">
        <v>46</v>
      </c>
      <c r="N10" s="34" t="s">
        <v>270</v>
      </c>
      <c r="O10" s="15" t="s">
        <v>722</v>
      </c>
      <c r="P10" s="11">
        <v>124424</v>
      </c>
      <c r="Q10" s="44">
        <v>541580</v>
      </c>
      <c r="R10" s="44">
        <f t="shared" si="0"/>
        <v>67385549920</v>
      </c>
      <c r="S10" s="66">
        <f t="shared" ref="S10:S16" si="3">T10/P10</f>
        <v>1607.406931138687</v>
      </c>
      <c r="T10" s="80">
        <v>200000000</v>
      </c>
      <c r="U10" s="80"/>
      <c r="V10" s="80"/>
      <c r="W10" s="28">
        <f t="shared" si="1"/>
        <v>200000000</v>
      </c>
      <c r="X10" s="6" t="s">
        <v>760</v>
      </c>
      <c r="Y10" s="6" t="s">
        <v>761</v>
      </c>
      <c r="Z10" s="15"/>
      <c r="AA10" s="11" t="s">
        <v>762</v>
      </c>
      <c r="DC10" s="74" t="s">
        <v>475</v>
      </c>
      <c r="DE10" s="3" t="str">
        <f t="shared" si="2"/>
        <v>liquidacion del rubro  prima técnica a los funcionarios de la nomina de excedentes con derecho a ello</v>
      </c>
    </row>
    <row r="11" spans="1:236" ht="83.25" customHeight="1" x14ac:dyDescent="0.25">
      <c r="A11" s="7">
        <v>45</v>
      </c>
      <c r="B11" s="7">
        <v>215</v>
      </c>
      <c r="C11" s="15" t="s">
        <v>148</v>
      </c>
      <c r="D11" s="11" t="s">
        <v>149</v>
      </c>
      <c r="E11" s="11" t="s">
        <v>183</v>
      </c>
      <c r="F11" s="8">
        <v>29612101</v>
      </c>
      <c r="G11" s="11" t="s">
        <v>71</v>
      </c>
      <c r="H11" s="11" t="s">
        <v>67</v>
      </c>
      <c r="I11" s="11" t="s">
        <v>72</v>
      </c>
      <c r="J11" s="11" t="s">
        <v>193</v>
      </c>
      <c r="K11" s="11">
        <v>8</v>
      </c>
      <c r="L11" s="11" t="s">
        <v>166</v>
      </c>
      <c r="M11" s="11" t="s">
        <v>167</v>
      </c>
      <c r="N11" s="33" t="s">
        <v>639</v>
      </c>
      <c r="O11" s="43" t="s">
        <v>707</v>
      </c>
      <c r="P11" s="32">
        <v>1</v>
      </c>
      <c r="Q11" s="44">
        <v>150000000</v>
      </c>
      <c r="R11" s="44">
        <f t="shared" si="0"/>
        <v>150000000</v>
      </c>
      <c r="S11" s="66">
        <f t="shared" si="3"/>
        <v>80000000</v>
      </c>
      <c r="T11" s="30">
        <v>80000000</v>
      </c>
      <c r="U11" s="30"/>
      <c r="V11" s="30"/>
      <c r="W11" s="28">
        <f t="shared" si="1"/>
        <v>80000000</v>
      </c>
      <c r="X11" s="83">
        <v>42401</v>
      </c>
      <c r="Y11" s="83">
        <v>42704</v>
      </c>
      <c r="Z11" s="15" t="s">
        <v>738</v>
      </c>
      <c r="AA11" s="11" t="s">
        <v>742</v>
      </c>
      <c r="AB11" s="3" t="s">
        <v>848</v>
      </c>
      <c r="DC11" s="74" t="s">
        <v>476</v>
      </c>
      <c r="DE11" s="3" t="str">
        <f t="shared" si="2"/>
        <v>liquidacion del rubro  s.s 20% de sobresueldo a los funcionarios de la nomina de excedentes con derecho a ello</v>
      </c>
    </row>
    <row r="12" spans="1:236" ht="83.25" hidden="1" customHeight="1" x14ac:dyDescent="0.25">
      <c r="A12" s="7">
        <v>45</v>
      </c>
      <c r="B12" s="7">
        <v>216</v>
      </c>
      <c r="C12" s="15" t="s">
        <v>148</v>
      </c>
      <c r="D12" s="11" t="s">
        <v>149</v>
      </c>
      <c r="E12" s="11" t="s">
        <v>183</v>
      </c>
      <c r="F12" s="8">
        <v>29612101</v>
      </c>
      <c r="G12" s="11" t="s">
        <v>71</v>
      </c>
      <c r="H12" s="11" t="s">
        <v>67</v>
      </c>
      <c r="I12" s="11" t="s">
        <v>72</v>
      </c>
      <c r="J12" s="11" t="s">
        <v>193</v>
      </c>
      <c r="K12" s="11">
        <v>8</v>
      </c>
      <c r="L12" s="11" t="s">
        <v>166</v>
      </c>
      <c r="M12" s="11" t="s">
        <v>167</v>
      </c>
      <c r="N12" s="33" t="s">
        <v>640</v>
      </c>
      <c r="O12" s="43" t="s">
        <v>707</v>
      </c>
      <c r="P12" s="32">
        <v>1</v>
      </c>
      <c r="Q12" s="44">
        <v>100000000</v>
      </c>
      <c r="R12" s="44">
        <f t="shared" si="0"/>
        <v>100000000</v>
      </c>
      <c r="S12" s="66">
        <f t="shared" si="3"/>
        <v>0</v>
      </c>
      <c r="T12" s="30">
        <v>0</v>
      </c>
      <c r="U12" s="30"/>
      <c r="V12" s="30"/>
      <c r="W12" s="28">
        <f t="shared" si="1"/>
        <v>0</v>
      </c>
      <c r="X12" s="83">
        <v>42401</v>
      </c>
      <c r="Y12" s="83">
        <v>42704</v>
      </c>
      <c r="Z12" s="15"/>
      <c r="AA12" s="11" t="s">
        <v>742</v>
      </c>
      <c r="DC12" s="74" t="s">
        <v>477</v>
      </c>
      <c r="DE12" s="3" t="str">
        <f t="shared" si="2"/>
        <v>liquidacion del rubro  sueldo básico a los funcionarios de la nomina de excedentes con derecho a ello</v>
      </c>
    </row>
    <row r="13" spans="1:236" ht="83.25" hidden="1" customHeight="1" x14ac:dyDescent="0.25">
      <c r="A13" s="7">
        <v>45</v>
      </c>
      <c r="B13" s="7">
        <v>217</v>
      </c>
      <c r="C13" s="15" t="s">
        <v>148</v>
      </c>
      <c r="D13" s="11" t="s">
        <v>149</v>
      </c>
      <c r="E13" s="11" t="s">
        <v>183</v>
      </c>
      <c r="F13" s="8">
        <v>29612101</v>
      </c>
      <c r="G13" s="11" t="s">
        <v>71</v>
      </c>
      <c r="H13" s="11" t="s">
        <v>67</v>
      </c>
      <c r="I13" s="11" t="s">
        <v>72</v>
      </c>
      <c r="J13" s="11" t="s">
        <v>193</v>
      </c>
      <c r="K13" s="11">
        <v>8</v>
      </c>
      <c r="L13" s="11"/>
      <c r="M13" s="11"/>
      <c r="N13" s="33" t="s">
        <v>641</v>
      </c>
      <c r="O13" s="43" t="s">
        <v>708</v>
      </c>
      <c r="P13" s="32">
        <v>2</v>
      </c>
      <c r="Q13" s="44">
        <f>T13/P13</f>
        <v>0</v>
      </c>
      <c r="R13" s="44">
        <f t="shared" si="0"/>
        <v>0</v>
      </c>
      <c r="S13" s="66">
        <f t="shared" si="3"/>
        <v>0</v>
      </c>
      <c r="T13" s="75">
        <v>0</v>
      </c>
      <c r="U13" s="30"/>
      <c r="V13" s="30"/>
      <c r="W13" s="28">
        <f t="shared" si="1"/>
        <v>0</v>
      </c>
      <c r="X13" s="11"/>
      <c r="Y13" s="11"/>
      <c r="Z13" s="10"/>
      <c r="AA13" s="11"/>
      <c r="DC13" s="74" t="s">
        <v>478</v>
      </c>
      <c r="DE13" s="3" t="str">
        <f t="shared" si="2"/>
        <v>liquidacion de los  aportes  parafiscales - nomina de excedentes</v>
      </c>
    </row>
    <row r="14" spans="1:236" ht="69.75" customHeight="1" x14ac:dyDescent="0.25">
      <c r="A14" s="7">
        <v>46</v>
      </c>
      <c r="B14" s="7">
        <v>110</v>
      </c>
      <c r="C14" s="15" t="s">
        <v>148</v>
      </c>
      <c r="D14" s="11" t="s">
        <v>149</v>
      </c>
      <c r="E14" s="11" t="s">
        <v>65</v>
      </c>
      <c r="F14" s="8">
        <v>29612905</v>
      </c>
      <c r="G14" s="11" t="s">
        <v>73</v>
      </c>
      <c r="H14" s="11" t="s">
        <v>67</v>
      </c>
      <c r="I14" s="11" t="s">
        <v>74</v>
      </c>
      <c r="J14" s="11" t="s">
        <v>192</v>
      </c>
      <c r="K14" s="11">
        <v>10820</v>
      </c>
      <c r="L14" s="11" t="s">
        <v>69</v>
      </c>
      <c r="M14" s="11"/>
      <c r="N14" s="34" t="s">
        <v>789</v>
      </c>
      <c r="O14" s="15" t="s">
        <v>722</v>
      </c>
      <c r="P14" s="11">
        <v>8770</v>
      </c>
      <c r="Q14" s="44">
        <v>308880</v>
      </c>
      <c r="R14" s="44">
        <f t="shared" si="0"/>
        <v>2708877600</v>
      </c>
      <c r="S14" s="66">
        <f t="shared" si="3"/>
        <v>9616.1459521094639</v>
      </c>
      <c r="T14" s="30">
        <f>1000000000-915666400</f>
        <v>84333600</v>
      </c>
      <c r="U14" s="30"/>
      <c r="V14" s="107"/>
      <c r="W14" s="28">
        <f t="shared" si="1"/>
        <v>84333600</v>
      </c>
      <c r="X14" s="83">
        <v>42387</v>
      </c>
      <c r="Y14" s="83">
        <v>42702</v>
      </c>
      <c r="Z14" s="15" t="s">
        <v>738</v>
      </c>
      <c r="AA14" s="11" t="s">
        <v>763</v>
      </c>
      <c r="AB14" s="3" t="s">
        <v>860</v>
      </c>
      <c r="DC14" s="11" t="s">
        <v>486</v>
      </c>
      <c r="DE14" s="3" t="str">
        <f t="shared" si="2"/>
        <v>atender la dotación de los funcionarios con derecho a ello</v>
      </c>
    </row>
    <row r="15" spans="1:236" ht="45.75" customHeight="1" x14ac:dyDescent="0.25">
      <c r="A15" s="7">
        <v>46</v>
      </c>
      <c r="B15" s="7">
        <v>141</v>
      </c>
      <c r="C15" s="15" t="s">
        <v>148</v>
      </c>
      <c r="D15" s="11" t="s">
        <v>149</v>
      </c>
      <c r="E15" s="11" t="s">
        <v>65</v>
      </c>
      <c r="F15" s="8">
        <v>29612905</v>
      </c>
      <c r="G15" s="11" t="s">
        <v>73</v>
      </c>
      <c r="H15" s="11" t="s">
        <v>67</v>
      </c>
      <c r="I15" s="11" t="s">
        <v>74</v>
      </c>
      <c r="J15" s="11" t="s">
        <v>192</v>
      </c>
      <c r="K15" s="11">
        <v>10820</v>
      </c>
      <c r="L15" s="11" t="s">
        <v>69</v>
      </c>
      <c r="M15" s="11"/>
      <c r="N15" s="34" t="s">
        <v>653</v>
      </c>
      <c r="O15" s="15" t="s">
        <v>722</v>
      </c>
      <c r="P15" s="11">
        <v>170</v>
      </c>
      <c r="Q15" s="44">
        <v>496080</v>
      </c>
      <c r="R15" s="44">
        <f t="shared" si="0"/>
        <v>84333600</v>
      </c>
      <c r="S15" s="66">
        <f t="shared" si="3"/>
        <v>496080</v>
      </c>
      <c r="T15" s="30">
        <v>84333600</v>
      </c>
      <c r="U15" s="30"/>
      <c r="V15" s="30"/>
      <c r="W15" s="28">
        <f t="shared" si="1"/>
        <v>84333600</v>
      </c>
      <c r="X15" s="83">
        <v>42387</v>
      </c>
      <c r="Y15" s="83">
        <v>42702</v>
      </c>
      <c r="Z15" s="15" t="s">
        <v>738</v>
      </c>
      <c r="AA15" s="11" t="s">
        <v>763</v>
      </c>
      <c r="DC15" s="11" t="s">
        <v>487</v>
      </c>
      <c r="DE15" s="3" t="str">
        <f t="shared" si="2"/>
        <v>contratar servicios especializados  asociados al sistema informacion  sistema humano</v>
      </c>
    </row>
    <row r="16" spans="1:236" ht="72" hidden="1" customHeight="1" x14ac:dyDescent="0.25">
      <c r="A16" s="7">
        <v>46</v>
      </c>
      <c r="B16" s="7">
        <v>111</v>
      </c>
      <c r="C16" s="15" t="s">
        <v>148</v>
      </c>
      <c r="D16" s="11" t="s">
        <v>149</v>
      </c>
      <c r="E16" s="11" t="s">
        <v>65</v>
      </c>
      <c r="F16" s="8">
        <v>29612905</v>
      </c>
      <c r="G16" s="11" t="s">
        <v>73</v>
      </c>
      <c r="H16" s="11" t="s">
        <v>67</v>
      </c>
      <c r="I16" s="11" t="s">
        <v>74</v>
      </c>
      <c r="J16" s="11" t="s">
        <v>192</v>
      </c>
      <c r="K16" s="11">
        <v>10820</v>
      </c>
      <c r="L16" s="11"/>
      <c r="M16" s="11"/>
      <c r="N16" s="34" t="s">
        <v>654</v>
      </c>
      <c r="O16" s="15" t="s">
        <v>722</v>
      </c>
      <c r="P16" s="11">
        <v>246</v>
      </c>
      <c r="Q16" s="44">
        <v>11431544.715447154</v>
      </c>
      <c r="R16" s="44">
        <f t="shared" si="0"/>
        <v>2812160000</v>
      </c>
      <c r="S16" s="66">
        <f t="shared" si="3"/>
        <v>0</v>
      </c>
      <c r="T16" s="75">
        <v>0</v>
      </c>
      <c r="U16" s="30"/>
      <c r="V16" s="30" t="s">
        <v>841</v>
      </c>
      <c r="W16" s="28">
        <f t="shared" si="1"/>
        <v>0</v>
      </c>
      <c r="X16" s="11"/>
      <c r="Y16" s="11"/>
      <c r="Z16" s="15"/>
      <c r="AA16" s="11"/>
      <c r="DC16" s="11" t="s">
        <v>488</v>
      </c>
      <c r="DE16" s="3" t="str">
        <f t="shared" si="2"/>
        <v>elaborar  el panorama  de factores de riesgo (matriz de identificacion de peligro)correspondiente a la s instalaciones de las  ied pertenecientes a losmunicipios no certificados del departamento</v>
      </c>
    </row>
    <row r="17" spans="1:236" ht="45.75" hidden="1" customHeight="1" x14ac:dyDescent="0.25">
      <c r="A17" s="7">
        <v>46</v>
      </c>
      <c r="B17" s="7">
        <v>148</v>
      </c>
      <c r="C17" s="15" t="s">
        <v>148</v>
      </c>
      <c r="D17" s="11" t="s">
        <v>149</v>
      </c>
      <c r="E17" s="11" t="s">
        <v>207</v>
      </c>
      <c r="F17" s="8">
        <v>296263</v>
      </c>
      <c r="G17" s="11" t="s">
        <v>135</v>
      </c>
      <c r="H17" s="11" t="s">
        <v>67</v>
      </c>
      <c r="I17" s="11" t="s">
        <v>74</v>
      </c>
      <c r="J17" s="11" t="s">
        <v>192</v>
      </c>
      <c r="K17" s="11">
        <v>10820</v>
      </c>
      <c r="L17" s="11"/>
      <c r="M17" s="11"/>
      <c r="N17" s="34" t="s">
        <v>642</v>
      </c>
      <c r="O17" s="11"/>
      <c r="P17" s="11"/>
      <c r="Q17" s="44"/>
      <c r="R17" s="44">
        <f t="shared" si="0"/>
        <v>0</v>
      </c>
      <c r="S17" s="66">
        <v>0</v>
      </c>
      <c r="T17" s="75">
        <v>0</v>
      </c>
      <c r="U17" s="30"/>
      <c r="V17" s="30"/>
      <c r="W17" s="28">
        <f t="shared" si="1"/>
        <v>0</v>
      </c>
      <c r="X17" s="11"/>
      <c r="Y17" s="11"/>
      <c r="Z17" s="10"/>
      <c r="AA17" s="11"/>
      <c r="DC17" s="11" t="s">
        <v>489</v>
      </c>
      <c r="DE17" s="3" t="str">
        <f t="shared" si="2"/>
        <v>compra dotacion e implementos deportivos y de recreacion</v>
      </c>
    </row>
    <row r="18" spans="1:236" ht="45.75" customHeight="1" x14ac:dyDescent="0.25">
      <c r="A18" s="7">
        <v>47</v>
      </c>
      <c r="B18" s="7">
        <v>219</v>
      </c>
      <c r="C18" s="15" t="s">
        <v>148</v>
      </c>
      <c r="D18" s="6" t="s">
        <v>149</v>
      </c>
      <c r="E18" s="11" t="s">
        <v>75</v>
      </c>
      <c r="F18" s="8">
        <v>29612401</v>
      </c>
      <c r="G18" s="11" t="s">
        <v>76</v>
      </c>
      <c r="H18" s="11" t="s">
        <v>67</v>
      </c>
      <c r="I18" s="11" t="s">
        <v>77</v>
      </c>
      <c r="J18" s="11" t="s">
        <v>193</v>
      </c>
      <c r="K18" s="29">
        <v>0.08</v>
      </c>
      <c r="L18" s="11"/>
      <c r="M18" s="11"/>
      <c r="N18" s="15" t="s">
        <v>643</v>
      </c>
      <c r="O18" s="43" t="s">
        <v>709</v>
      </c>
      <c r="P18" s="43">
        <v>1</v>
      </c>
      <c r="Q18" s="44">
        <v>1000000000</v>
      </c>
      <c r="R18" s="44">
        <f t="shared" si="0"/>
        <v>1000000000</v>
      </c>
      <c r="S18" s="66">
        <f t="shared" ref="S18:S82" si="4">T18/P18</f>
        <v>180000000</v>
      </c>
      <c r="T18" s="30">
        <v>180000000</v>
      </c>
      <c r="U18" s="30"/>
      <c r="V18" s="30"/>
      <c r="W18" s="28">
        <f t="shared" si="1"/>
        <v>180000000</v>
      </c>
      <c r="X18" s="83">
        <v>42401</v>
      </c>
      <c r="Y18" s="83">
        <v>42704</v>
      </c>
      <c r="Z18" s="10" t="s">
        <v>738</v>
      </c>
      <c r="AA18" s="11" t="s">
        <v>743</v>
      </c>
      <c r="AB18" s="3" t="s">
        <v>849</v>
      </c>
      <c r="DC18" s="11" t="s">
        <v>490</v>
      </c>
      <c r="DE18" s="3" t="str">
        <f t="shared" si="2"/>
        <v>practicar examenes medicos periodicos ocupacionales  y examenes de laboratorio</v>
      </c>
    </row>
    <row r="19" spans="1:236" ht="83.25" hidden="1" customHeight="1" x14ac:dyDescent="0.25">
      <c r="A19" s="7">
        <v>47</v>
      </c>
      <c r="B19" s="7">
        <v>220</v>
      </c>
      <c r="C19" s="15" t="s">
        <v>148</v>
      </c>
      <c r="D19" s="6" t="s">
        <v>149</v>
      </c>
      <c r="E19" s="11" t="s">
        <v>75</v>
      </c>
      <c r="F19" s="8">
        <v>29612401</v>
      </c>
      <c r="G19" s="11" t="s">
        <v>76</v>
      </c>
      <c r="H19" s="11" t="s">
        <v>67</v>
      </c>
      <c r="I19" s="11" t="s">
        <v>77</v>
      </c>
      <c r="J19" s="11" t="s">
        <v>193</v>
      </c>
      <c r="K19" s="29">
        <v>0.08</v>
      </c>
      <c r="L19" s="11"/>
      <c r="M19" s="11" t="s">
        <v>168</v>
      </c>
      <c r="N19" s="15" t="s">
        <v>644</v>
      </c>
      <c r="O19" s="43" t="s">
        <v>709</v>
      </c>
      <c r="P19" s="43">
        <v>1</v>
      </c>
      <c r="Q19" s="44">
        <v>200000000</v>
      </c>
      <c r="R19" s="44">
        <f t="shared" si="0"/>
        <v>200000000</v>
      </c>
      <c r="S19" s="66">
        <f t="shared" si="4"/>
        <v>0</v>
      </c>
      <c r="T19" s="75">
        <v>0</v>
      </c>
      <c r="U19" s="30"/>
      <c r="V19" s="30"/>
      <c r="W19" s="28">
        <f t="shared" si="1"/>
        <v>0</v>
      </c>
      <c r="X19" s="11"/>
      <c r="Y19" s="11"/>
      <c r="Z19" s="15"/>
      <c r="AA19" s="11"/>
      <c r="DC19" s="36" t="s">
        <v>467</v>
      </c>
      <c r="DE19" s="3" t="str">
        <f t="shared" si="2"/>
        <v>liquidacion de la nómina - cuota sgp a los funcionarios  con derecho a ella</v>
      </c>
    </row>
    <row r="20" spans="1:236" ht="83.25" hidden="1" customHeight="1" x14ac:dyDescent="0.25">
      <c r="A20" s="7">
        <v>47</v>
      </c>
      <c r="B20" s="7">
        <v>221</v>
      </c>
      <c r="C20" s="15" t="s">
        <v>148</v>
      </c>
      <c r="D20" s="6" t="s">
        <v>149</v>
      </c>
      <c r="E20" s="11" t="s">
        <v>75</v>
      </c>
      <c r="F20" s="8">
        <v>29612401</v>
      </c>
      <c r="G20" s="11" t="s">
        <v>76</v>
      </c>
      <c r="H20" s="11" t="s">
        <v>67</v>
      </c>
      <c r="I20" s="11" t="s">
        <v>77</v>
      </c>
      <c r="J20" s="11" t="s">
        <v>193</v>
      </c>
      <c r="K20" s="29">
        <v>0.08</v>
      </c>
      <c r="L20" s="11"/>
      <c r="M20" s="11"/>
      <c r="N20" s="15" t="s">
        <v>645</v>
      </c>
      <c r="O20" s="43" t="s">
        <v>709</v>
      </c>
      <c r="P20" s="43">
        <v>1</v>
      </c>
      <c r="Q20" s="44">
        <v>250000000</v>
      </c>
      <c r="R20" s="44">
        <f t="shared" si="0"/>
        <v>250000000</v>
      </c>
      <c r="S20" s="66">
        <f t="shared" si="4"/>
        <v>0</v>
      </c>
      <c r="T20" s="30">
        <v>0</v>
      </c>
      <c r="U20" s="30"/>
      <c r="V20" s="30"/>
      <c r="W20" s="28">
        <f t="shared" si="1"/>
        <v>0</v>
      </c>
      <c r="X20" s="83">
        <v>42401</v>
      </c>
      <c r="Y20" s="83">
        <v>42704</v>
      </c>
      <c r="Z20" s="10"/>
      <c r="AA20" s="11" t="s">
        <v>743</v>
      </c>
      <c r="DC20" s="36" t="s">
        <v>468</v>
      </c>
      <c r="DE20" s="3" t="str">
        <f t="shared" si="2"/>
        <v>liquidacion de la nómina - administratrivos de la planta fec a los funcionarios  con derecho a ella</v>
      </c>
    </row>
    <row r="21" spans="1:236" ht="83.25" hidden="1" customHeight="1" x14ac:dyDescent="0.25">
      <c r="A21" s="7">
        <v>47</v>
      </c>
      <c r="B21" s="7">
        <v>221</v>
      </c>
      <c r="C21" s="15" t="s">
        <v>148</v>
      </c>
      <c r="D21" s="6" t="s">
        <v>149</v>
      </c>
      <c r="E21" s="11" t="s">
        <v>75</v>
      </c>
      <c r="F21" s="8">
        <v>29612401</v>
      </c>
      <c r="G21" s="11" t="s">
        <v>76</v>
      </c>
      <c r="H21" s="11" t="s">
        <v>67</v>
      </c>
      <c r="I21" s="11" t="s">
        <v>77</v>
      </c>
      <c r="J21" s="11" t="s">
        <v>193</v>
      </c>
      <c r="K21" s="29">
        <v>0.08</v>
      </c>
      <c r="L21" s="11"/>
      <c r="M21" s="11"/>
      <c r="N21" s="15" t="s">
        <v>646</v>
      </c>
      <c r="O21" s="43" t="s">
        <v>709</v>
      </c>
      <c r="P21" s="43">
        <v>1</v>
      </c>
      <c r="Q21" s="44">
        <v>200000000</v>
      </c>
      <c r="R21" s="44">
        <f t="shared" si="0"/>
        <v>200000000</v>
      </c>
      <c r="S21" s="66">
        <f t="shared" si="4"/>
        <v>0</v>
      </c>
      <c r="T21" s="75">
        <v>0</v>
      </c>
      <c r="U21" s="30"/>
      <c r="V21" s="30"/>
      <c r="W21" s="28">
        <f t="shared" si="1"/>
        <v>0</v>
      </c>
      <c r="X21" s="11"/>
      <c r="Y21" s="11"/>
      <c r="Z21" s="10"/>
      <c r="AA21" s="11"/>
      <c r="AG21" s="77" t="e">
        <f>+#REF!-332898007221</f>
        <v>#REF!</v>
      </c>
      <c r="DC21" s="36" t="s">
        <v>469</v>
      </c>
      <c r="DE21" s="3" t="str">
        <f t="shared" si="2"/>
        <v>liquidar la nómina - docentes a los funcionarios  con derecho a ella</v>
      </c>
    </row>
    <row r="22" spans="1:236" ht="83.25" hidden="1" customHeight="1" x14ac:dyDescent="0.25">
      <c r="A22" s="7">
        <v>47</v>
      </c>
      <c r="B22" s="7">
        <v>221</v>
      </c>
      <c r="C22" s="15" t="s">
        <v>148</v>
      </c>
      <c r="D22" s="6" t="s">
        <v>149</v>
      </c>
      <c r="E22" s="11" t="s">
        <v>75</v>
      </c>
      <c r="F22" s="8">
        <v>29612401</v>
      </c>
      <c r="G22" s="11" t="s">
        <v>76</v>
      </c>
      <c r="H22" s="11" t="s">
        <v>67</v>
      </c>
      <c r="I22" s="11" t="s">
        <v>77</v>
      </c>
      <c r="J22" s="11" t="s">
        <v>193</v>
      </c>
      <c r="K22" s="29">
        <v>0.08</v>
      </c>
      <c r="L22" s="11"/>
      <c r="M22" s="11"/>
      <c r="N22" s="15" t="s">
        <v>647</v>
      </c>
      <c r="O22" s="43" t="s">
        <v>709</v>
      </c>
      <c r="P22" s="43">
        <v>1</v>
      </c>
      <c r="Q22" s="44">
        <v>200000000</v>
      </c>
      <c r="R22" s="44">
        <f t="shared" si="0"/>
        <v>200000000</v>
      </c>
      <c r="S22" s="66">
        <f t="shared" si="4"/>
        <v>0</v>
      </c>
      <c r="T22" s="75">
        <v>0</v>
      </c>
      <c r="U22" s="30"/>
      <c r="V22" s="30"/>
      <c r="W22" s="28">
        <f t="shared" si="1"/>
        <v>0</v>
      </c>
      <c r="X22" s="11"/>
      <c r="Y22" s="11"/>
      <c r="Z22" s="10"/>
      <c r="AA22" s="11"/>
      <c r="DC22" s="36" t="s">
        <v>470</v>
      </c>
      <c r="DE22" s="3" t="str">
        <f t="shared" si="2"/>
        <v>liquidar la nómina - directivos docentes a los funcionarios  con derecho a ella</v>
      </c>
    </row>
    <row r="23" spans="1:236" ht="83.25" hidden="1" customHeight="1" x14ac:dyDescent="0.25">
      <c r="A23" s="7">
        <v>47</v>
      </c>
      <c r="B23" s="7">
        <v>221</v>
      </c>
      <c r="C23" s="15" t="s">
        <v>148</v>
      </c>
      <c r="D23" s="6" t="s">
        <v>149</v>
      </c>
      <c r="E23" s="11" t="s">
        <v>75</v>
      </c>
      <c r="F23" s="8">
        <v>29612401</v>
      </c>
      <c r="G23" s="11" t="s">
        <v>76</v>
      </c>
      <c r="H23" s="11" t="s">
        <v>67</v>
      </c>
      <c r="I23" s="11" t="s">
        <v>77</v>
      </c>
      <c r="J23" s="11" t="s">
        <v>193</v>
      </c>
      <c r="K23" s="29">
        <v>0.08</v>
      </c>
      <c r="L23" s="11"/>
      <c r="M23" s="11"/>
      <c r="N23" s="15" t="s">
        <v>648</v>
      </c>
      <c r="O23" s="32" t="s">
        <v>714</v>
      </c>
      <c r="P23" s="43">
        <v>1</v>
      </c>
      <c r="Q23" s="44">
        <v>100000000</v>
      </c>
      <c r="R23" s="44">
        <f t="shared" si="0"/>
        <v>100000000</v>
      </c>
      <c r="S23" s="66">
        <f t="shared" si="4"/>
        <v>0</v>
      </c>
      <c r="T23" s="30">
        <v>0</v>
      </c>
      <c r="U23" s="30"/>
      <c r="V23" s="30"/>
      <c r="W23" s="28">
        <f t="shared" si="1"/>
        <v>0</v>
      </c>
      <c r="X23" s="83">
        <v>42401</v>
      </c>
      <c r="Y23" s="83">
        <v>42704</v>
      </c>
      <c r="Z23" s="10"/>
      <c r="AA23" s="11" t="s">
        <v>743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7" t="s">
        <v>518</v>
      </c>
      <c r="DD23" s="3"/>
      <c r="DE23" s="3" t="str">
        <f t="shared" si="2"/>
        <v>dotacion institucional y mantenimiento  de infraestructura educativa : compra e instalación de ambientes de aprendizaje prefabircados, unidades sanitarias, carpas,dotación de recursos para el aprendizaje, mobiliario escolar (alumnos y docentes), laboratorios y en general cualquier elemento necesario para la educación que se encuentre dentro de la afectación y cualquier situacion que amerite la prestacion adeacuada del servicio educativo.</v>
      </c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</row>
    <row r="24" spans="1:236" ht="83.25" hidden="1" customHeight="1" x14ac:dyDescent="0.25">
      <c r="A24" s="7">
        <v>47</v>
      </c>
      <c r="B24" s="7">
        <v>221</v>
      </c>
      <c r="C24" s="15" t="s">
        <v>148</v>
      </c>
      <c r="D24" s="6" t="s">
        <v>149</v>
      </c>
      <c r="E24" s="11" t="s">
        <v>75</v>
      </c>
      <c r="F24" s="8">
        <v>296124</v>
      </c>
      <c r="G24" s="11" t="s">
        <v>242</v>
      </c>
      <c r="H24" s="11" t="s">
        <v>67</v>
      </c>
      <c r="I24" s="11" t="s">
        <v>77</v>
      </c>
      <c r="J24" s="11" t="s">
        <v>193</v>
      </c>
      <c r="K24" s="29">
        <v>0.08</v>
      </c>
      <c r="L24" s="11"/>
      <c r="M24" s="11"/>
      <c r="N24" s="15" t="s">
        <v>649</v>
      </c>
      <c r="O24" s="43" t="s">
        <v>709</v>
      </c>
      <c r="P24" s="32">
        <v>1</v>
      </c>
      <c r="Q24" s="44">
        <v>300000000</v>
      </c>
      <c r="R24" s="44">
        <f t="shared" si="0"/>
        <v>300000000</v>
      </c>
      <c r="S24" s="66">
        <f t="shared" si="4"/>
        <v>0</v>
      </c>
      <c r="T24" s="30">
        <v>0</v>
      </c>
      <c r="U24" s="30"/>
      <c r="V24" s="30"/>
      <c r="W24" s="28">
        <f t="shared" si="1"/>
        <v>0</v>
      </c>
      <c r="X24" s="83">
        <v>42401</v>
      </c>
      <c r="Y24" s="83">
        <v>42704</v>
      </c>
      <c r="Z24" s="10"/>
      <c r="AA24" s="11" t="s">
        <v>743</v>
      </c>
      <c r="DC24" s="11" t="s">
        <v>494</v>
      </c>
      <c r="DE24" s="3" t="str">
        <f t="shared" si="2"/>
        <v>programar los gastos por edición de formas, escritos, publicaciones, revistas, libros, sellos, suscripciones y avisos requeridos en la sec.</v>
      </c>
    </row>
    <row r="25" spans="1:236" ht="83.25" hidden="1" customHeight="1" x14ac:dyDescent="0.25">
      <c r="A25" s="7">
        <v>47</v>
      </c>
      <c r="B25" s="7">
        <v>221</v>
      </c>
      <c r="C25" s="15" t="s">
        <v>148</v>
      </c>
      <c r="D25" s="6" t="s">
        <v>149</v>
      </c>
      <c r="E25" s="11" t="s">
        <v>75</v>
      </c>
      <c r="F25" s="8">
        <v>296124</v>
      </c>
      <c r="G25" s="11" t="s">
        <v>242</v>
      </c>
      <c r="H25" s="11" t="s">
        <v>67</v>
      </c>
      <c r="I25" s="11" t="s">
        <v>77</v>
      </c>
      <c r="J25" s="11" t="s">
        <v>193</v>
      </c>
      <c r="K25" s="29">
        <v>0.08</v>
      </c>
      <c r="L25" s="11"/>
      <c r="M25" s="11"/>
      <c r="N25" s="15" t="s">
        <v>650</v>
      </c>
      <c r="O25" s="43" t="s">
        <v>709</v>
      </c>
      <c r="P25" s="32">
        <v>1</v>
      </c>
      <c r="Q25" s="44">
        <v>200000000</v>
      </c>
      <c r="R25" s="44">
        <f t="shared" si="0"/>
        <v>200000000</v>
      </c>
      <c r="S25" s="66">
        <f t="shared" si="4"/>
        <v>0</v>
      </c>
      <c r="T25" s="75">
        <v>0</v>
      </c>
      <c r="U25" s="30"/>
      <c r="V25" s="30"/>
      <c r="W25" s="28">
        <f t="shared" si="1"/>
        <v>0</v>
      </c>
      <c r="X25" s="11"/>
      <c r="Y25" s="11"/>
      <c r="Z25" s="10"/>
      <c r="AA25" s="11"/>
      <c r="DC25" s="35" t="s">
        <v>481</v>
      </c>
      <c r="DE25" s="3" t="str">
        <f t="shared" si="2"/>
        <v>cesantías</v>
      </c>
    </row>
    <row r="26" spans="1:236" ht="83.25" hidden="1" customHeight="1" x14ac:dyDescent="0.25">
      <c r="A26" s="7">
        <v>47</v>
      </c>
      <c r="B26" s="7">
        <v>221</v>
      </c>
      <c r="C26" s="15" t="s">
        <v>148</v>
      </c>
      <c r="D26" s="6" t="s">
        <v>149</v>
      </c>
      <c r="E26" s="11" t="s">
        <v>75</v>
      </c>
      <c r="F26" s="8">
        <v>296124</v>
      </c>
      <c r="G26" s="11" t="s">
        <v>242</v>
      </c>
      <c r="H26" s="11" t="s">
        <v>67</v>
      </c>
      <c r="I26" s="11" t="s">
        <v>77</v>
      </c>
      <c r="J26" s="11" t="s">
        <v>193</v>
      </c>
      <c r="K26" s="29">
        <v>0.08</v>
      </c>
      <c r="L26" s="11"/>
      <c r="M26" s="11"/>
      <c r="N26" s="15" t="s">
        <v>651</v>
      </c>
      <c r="O26" s="43" t="s">
        <v>709</v>
      </c>
      <c r="P26" s="32">
        <v>1</v>
      </c>
      <c r="Q26" s="44">
        <v>200000000</v>
      </c>
      <c r="R26" s="44">
        <f t="shared" si="0"/>
        <v>200000000</v>
      </c>
      <c r="S26" s="66">
        <f t="shared" si="4"/>
        <v>0</v>
      </c>
      <c r="T26" s="75">
        <v>0</v>
      </c>
      <c r="U26" s="30"/>
      <c r="V26" s="30"/>
      <c r="W26" s="28">
        <f t="shared" si="1"/>
        <v>0</v>
      </c>
      <c r="X26" s="11"/>
      <c r="Y26" s="11"/>
      <c r="Z26" s="10"/>
      <c r="AA26" s="11"/>
      <c r="DC26" s="35" t="s">
        <v>482</v>
      </c>
      <c r="DE26" s="3" t="str">
        <f t="shared" si="2"/>
        <v>horas extras y dias festivos</v>
      </c>
    </row>
    <row r="27" spans="1:236" ht="83.25" hidden="1" customHeight="1" x14ac:dyDescent="0.25">
      <c r="A27" s="7">
        <v>47</v>
      </c>
      <c r="B27" s="7">
        <v>221</v>
      </c>
      <c r="C27" s="15" t="s">
        <v>148</v>
      </c>
      <c r="D27" s="6" t="s">
        <v>149</v>
      </c>
      <c r="E27" s="11" t="s">
        <v>75</v>
      </c>
      <c r="F27" s="8">
        <v>296124</v>
      </c>
      <c r="G27" s="11" t="s">
        <v>242</v>
      </c>
      <c r="H27" s="11" t="s">
        <v>67</v>
      </c>
      <c r="I27" s="11" t="s">
        <v>77</v>
      </c>
      <c r="J27" s="11" t="s">
        <v>193</v>
      </c>
      <c r="K27" s="29">
        <v>0.08</v>
      </c>
      <c r="L27" s="11"/>
      <c r="M27" s="11"/>
      <c r="N27" s="15" t="s">
        <v>652</v>
      </c>
      <c r="O27" s="32" t="s">
        <v>710</v>
      </c>
      <c r="P27" s="32">
        <v>1</v>
      </c>
      <c r="Q27" s="44">
        <v>80000000</v>
      </c>
      <c r="R27" s="44">
        <f t="shared" si="0"/>
        <v>80000000</v>
      </c>
      <c r="S27" s="66">
        <f t="shared" si="4"/>
        <v>0</v>
      </c>
      <c r="T27" s="75">
        <v>0</v>
      </c>
      <c r="U27" s="30"/>
      <c r="V27" s="30"/>
      <c r="W27" s="28">
        <f t="shared" si="1"/>
        <v>0</v>
      </c>
      <c r="X27" s="11"/>
      <c r="Y27" s="11"/>
      <c r="Z27" s="10"/>
      <c r="AA27" s="11"/>
      <c r="DC27" s="35" t="s">
        <v>483</v>
      </c>
      <c r="DE27" s="3" t="str">
        <f t="shared" si="2"/>
        <v>previsión social (salud)</v>
      </c>
    </row>
    <row r="28" spans="1:236" ht="83.25" customHeight="1" x14ac:dyDescent="0.25">
      <c r="A28" s="7">
        <v>47</v>
      </c>
      <c r="B28" s="135">
        <v>254</v>
      </c>
      <c r="C28" s="15" t="s">
        <v>148</v>
      </c>
      <c r="D28" s="11" t="s">
        <v>149</v>
      </c>
      <c r="E28" s="11" t="s">
        <v>75</v>
      </c>
      <c r="F28" s="137">
        <v>29612401</v>
      </c>
      <c r="G28" s="11" t="s">
        <v>76</v>
      </c>
      <c r="H28" s="11" t="s">
        <v>67</v>
      </c>
      <c r="I28" s="11" t="s">
        <v>77</v>
      </c>
      <c r="J28" s="11" t="s">
        <v>193</v>
      </c>
      <c r="K28" s="29">
        <v>0.08</v>
      </c>
      <c r="L28" s="136"/>
      <c r="M28" s="136"/>
      <c r="N28" s="15" t="s">
        <v>864</v>
      </c>
      <c r="O28" s="138" t="s">
        <v>709</v>
      </c>
      <c r="P28" s="138">
        <v>1</v>
      </c>
      <c r="Q28" s="139">
        <v>200000000</v>
      </c>
      <c r="R28" s="139">
        <f t="shared" si="0"/>
        <v>200000000</v>
      </c>
      <c r="S28" s="140">
        <f t="shared" si="4"/>
        <v>70000000</v>
      </c>
      <c r="T28" s="75">
        <v>70000000</v>
      </c>
      <c r="U28" s="141"/>
      <c r="V28" s="141"/>
      <c r="W28" s="142">
        <f t="shared" si="1"/>
        <v>70000000</v>
      </c>
      <c r="X28" s="83">
        <v>42401</v>
      </c>
      <c r="Y28" s="83">
        <v>42704</v>
      </c>
      <c r="Z28" s="10" t="s">
        <v>738</v>
      </c>
      <c r="AA28" s="136" t="s">
        <v>743</v>
      </c>
      <c r="DC28" s="35"/>
      <c r="DE28" s="3"/>
    </row>
    <row r="29" spans="1:236" ht="83.25" customHeight="1" x14ac:dyDescent="0.25">
      <c r="A29" s="7">
        <v>48</v>
      </c>
      <c r="B29" s="7">
        <v>222</v>
      </c>
      <c r="C29" s="15" t="s">
        <v>148</v>
      </c>
      <c r="D29" s="6" t="s">
        <v>149</v>
      </c>
      <c r="E29" s="11" t="s">
        <v>75</v>
      </c>
      <c r="F29" s="8">
        <v>29612402</v>
      </c>
      <c r="G29" s="11" t="s">
        <v>78</v>
      </c>
      <c r="H29" s="11" t="s">
        <v>67</v>
      </c>
      <c r="I29" s="11" t="s">
        <v>79</v>
      </c>
      <c r="J29" s="11" t="s">
        <v>193</v>
      </c>
      <c r="K29" s="11">
        <v>50</v>
      </c>
      <c r="L29" s="11"/>
      <c r="M29" s="11"/>
      <c r="N29" s="33" t="s">
        <v>655</v>
      </c>
      <c r="O29" s="43" t="s">
        <v>709</v>
      </c>
      <c r="P29" s="43">
        <v>1</v>
      </c>
      <c r="Q29" s="44">
        <v>600000000</v>
      </c>
      <c r="R29" s="44">
        <f t="shared" si="0"/>
        <v>600000000</v>
      </c>
      <c r="S29" s="66">
        <f t="shared" si="4"/>
        <v>50000000</v>
      </c>
      <c r="T29" s="30">
        <v>50000000</v>
      </c>
      <c r="U29" s="30"/>
      <c r="V29" s="30"/>
      <c r="W29" s="28">
        <f t="shared" si="1"/>
        <v>50000000</v>
      </c>
      <c r="X29" s="83">
        <v>42401</v>
      </c>
      <c r="Y29" s="83">
        <v>42704</v>
      </c>
      <c r="Z29" s="15" t="s">
        <v>738</v>
      </c>
      <c r="AA29" s="11" t="s">
        <v>743</v>
      </c>
      <c r="DC29" s="35" t="s">
        <v>484</v>
      </c>
      <c r="DE29" s="3" t="str">
        <f t="shared" si="2"/>
        <v>sobresueldo</v>
      </c>
    </row>
    <row r="30" spans="1:236" ht="83.25" hidden="1" customHeight="1" x14ac:dyDescent="0.25">
      <c r="A30" s="7">
        <v>48</v>
      </c>
      <c r="B30" s="7">
        <v>223</v>
      </c>
      <c r="C30" s="15" t="s">
        <v>148</v>
      </c>
      <c r="D30" s="6" t="s">
        <v>149</v>
      </c>
      <c r="E30" s="11" t="s">
        <v>75</v>
      </c>
      <c r="F30" s="8">
        <v>29612402</v>
      </c>
      <c r="G30" s="11" t="s">
        <v>78</v>
      </c>
      <c r="H30" s="11" t="s">
        <v>67</v>
      </c>
      <c r="I30" s="11" t="s">
        <v>79</v>
      </c>
      <c r="J30" s="11" t="s">
        <v>193</v>
      </c>
      <c r="K30" s="11">
        <v>50</v>
      </c>
      <c r="L30" s="11"/>
      <c r="M30" s="11"/>
      <c r="N30" s="15" t="s">
        <v>656</v>
      </c>
      <c r="O30" s="43" t="s">
        <v>709</v>
      </c>
      <c r="P30" s="43">
        <v>1</v>
      </c>
      <c r="Q30" s="44">
        <v>200000000</v>
      </c>
      <c r="R30" s="44">
        <f t="shared" si="0"/>
        <v>200000000</v>
      </c>
      <c r="S30" s="66">
        <f t="shared" si="4"/>
        <v>0</v>
      </c>
      <c r="T30" s="75">
        <v>0</v>
      </c>
      <c r="U30" s="30"/>
      <c r="V30" s="30"/>
      <c r="W30" s="28">
        <f t="shared" si="1"/>
        <v>0</v>
      </c>
      <c r="X30" s="11"/>
      <c r="Y30" s="11"/>
      <c r="Z30" s="10"/>
      <c r="AA30" s="11"/>
      <c r="DC30" s="35" t="s">
        <v>485</v>
      </c>
      <c r="DE30" s="3" t="str">
        <f t="shared" si="2"/>
        <v>sueldos de personal de nómina</v>
      </c>
    </row>
    <row r="31" spans="1:236" ht="83.25" hidden="1" customHeight="1" x14ac:dyDescent="0.25">
      <c r="A31" s="7">
        <v>48</v>
      </c>
      <c r="B31" s="7">
        <v>223</v>
      </c>
      <c r="C31" s="15" t="s">
        <v>148</v>
      </c>
      <c r="D31" s="6" t="s">
        <v>149</v>
      </c>
      <c r="E31" s="11" t="s">
        <v>75</v>
      </c>
      <c r="F31" s="8">
        <v>29612402</v>
      </c>
      <c r="G31" s="11" t="s">
        <v>78</v>
      </c>
      <c r="H31" s="11" t="s">
        <v>67</v>
      </c>
      <c r="I31" s="11" t="s">
        <v>79</v>
      </c>
      <c r="J31" s="11" t="s">
        <v>193</v>
      </c>
      <c r="K31" s="11">
        <v>50</v>
      </c>
      <c r="L31" s="11"/>
      <c r="M31" s="11"/>
      <c r="N31" s="15" t="s">
        <v>657</v>
      </c>
      <c r="O31" s="43" t="s">
        <v>709</v>
      </c>
      <c r="P31" s="43">
        <v>1</v>
      </c>
      <c r="Q31" s="44">
        <v>250000000</v>
      </c>
      <c r="R31" s="44">
        <f t="shared" si="0"/>
        <v>250000000</v>
      </c>
      <c r="S31" s="66">
        <f t="shared" si="4"/>
        <v>0</v>
      </c>
      <c r="T31" s="75">
        <v>0</v>
      </c>
      <c r="U31" s="30"/>
      <c r="V31" s="30"/>
      <c r="W31" s="28">
        <f t="shared" si="1"/>
        <v>0</v>
      </c>
      <c r="X31" s="11"/>
      <c r="Y31" s="11"/>
      <c r="Z31" s="10"/>
      <c r="AA31" s="11"/>
      <c r="DC31" s="78" t="s">
        <v>479</v>
      </c>
      <c r="DE31" s="3" t="str">
        <f t="shared" si="2"/>
        <v>liquidacion de la nómina de los docentes al servicio del departamento - sin situacion de fondos</v>
      </c>
    </row>
    <row r="32" spans="1:236" ht="83.25" hidden="1" customHeight="1" x14ac:dyDescent="0.25">
      <c r="A32" s="7">
        <v>48</v>
      </c>
      <c r="B32" s="7">
        <v>223</v>
      </c>
      <c r="C32" s="15" t="s">
        <v>148</v>
      </c>
      <c r="D32" s="6" t="s">
        <v>149</v>
      </c>
      <c r="E32" s="11" t="s">
        <v>75</v>
      </c>
      <c r="F32" s="8">
        <v>29612402</v>
      </c>
      <c r="G32" s="11" t="s">
        <v>78</v>
      </c>
      <c r="H32" s="11" t="s">
        <v>67</v>
      </c>
      <c r="I32" s="11" t="s">
        <v>79</v>
      </c>
      <c r="J32" s="11" t="s">
        <v>193</v>
      </c>
      <c r="K32" s="11">
        <v>50</v>
      </c>
      <c r="L32" s="11"/>
      <c r="M32" s="11"/>
      <c r="N32" s="15" t="s">
        <v>646</v>
      </c>
      <c r="O32" s="43" t="s">
        <v>709</v>
      </c>
      <c r="P32" s="43">
        <v>1</v>
      </c>
      <c r="Q32" s="44">
        <v>200000000</v>
      </c>
      <c r="R32" s="44">
        <f t="shared" si="0"/>
        <v>200000000</v>
      </c>
      <c r="S32" s="66">
        <f t="shared" si="4"/>
        <v>0</v>
      </c>
      <c r="T32" s="75">
        <v>0</v>
      </c>
      <c r="U32" s="30"/>
      <c r="V32" s="30"/>
      <c r="W32" s="28">
        <f t="shared" si="1"/>
        <v>0</v>
      </c>
      <c r="X32" s="11"/>
      <c r="Y32" s="11"/>
      <c r="Z32" s="10"/>
      <c r="AA32" s="11"/>
      <c r="DC32" s="78" t="s">
        <v>480</v>
      </c>
      <c r="DE32" s="3" t="str">
        <f t="shared" si="2"/>
        <v>liquidacion de la nómina de los  directivos docentes al servicio del departamento - sin situacion de fondos</v>
      </c>
    </row>
    <row r="33" spans="1:109" ht="83.25" hidden="1" customHeight="1" x14ac:dyDescent="0.25">
      <c r="A33" s="7">
        <v>48</v>
      </c>
      <c r="B33" s="7">
        <v>223</v>
      </c>
      <c r="C33" s="15" t="s">
        <v>148</v>
      </c>
      <c r="D33" s="6" t="s">
        <v>149</v>
      </c>
      <c r="E33" s="11" t="s">
        <v>75</v>
      </c>
      <c r="F33" s="8">
        <v>29612402</v>
      </c>
      <c r="G33" s="11" t="s">
        <v>78</v>
      </c>
      <c r="H33" s="11" t="s">
        <v>67</v>
      </c>
      <c r="I33" s="11" t="s">
        <v>79</v>
      </c>
      <c r="J33" s="11" t="s">
        <v>193</v>
      </c>
      <c r="K33" s="11">
        <v>50</v>
      </c>
      <c r="L33" s="11"/>
      <c r="M33" s="11"/>
      <c r="N33" s="15" t="s">
        <v>658</v>
      </c>
      <c r="O33" s="43" t="s">
        <v>709</v>
      </c>
      <c r="P33" s="43">
        <v>1</v>
      </c>
      <c r="Q33" s="44">
        <v>200000000</v>
      </c>
      <c r="R33" s="44">
        <f t="shared" si="0"/>
        <v>200000000</v>
      </c>
      <c r="S33" s="66">
        <f t="shared" si="4"/>
        <v>0</v>
      </c>
      <c r="T33" s="75">
        <v>0</v>
      </c>
      <c r="U33" s="30"/>
      <c r="V33" s="30"/>
      <c r="W33" s="28">
        <f t="shared" si="1"/>
        <v>0</v>
      </c>
      <c r="X33" s="11"/>
      <c r="Y33" s="11"/>
      <c r="Z33" s="10"/>
      <c r="AA33" s="11"/>
      <c r="DC33" s="15" t="s">
        <v>495</v>
      </c>
      <c r="DE33" s="3" t="str">
        <f t="shared" si="2"/>
        <v xml:space="preserve">programar los gastos por concepto de bienes tangibles e intangibles de consumo final que no son objeto de devolución </v>
      </c>
    </row>
    <row r="34" spans="1:109" ht="83.25" hidden="1" customHeight="1" x14ac:dyDescent="0.25">
      <c r="A34" s="7">
        <v>48</v>
      </c>
      <c r="B34" s="7">
        <v>223</v>
      </c>
      <c r="C34" s="15" t="s">
        <v>148</v>
      </c>
      <c r="D34" s="6" t="s">
        <v>149</v>
      </c>
      <c r="E34" s="11" t="s">
        <v>75</v>
      </c>
      <c r="F34" s="8">
        <v>29612402</v>
      </c>
      <c r="G34" s="11" t="s">
        <v>78</v>
      </c>
      <c r="H34" s="11" t="s">
        <v>67</v>
      </c>
      <c r="I34" s="11" t="s">
        <v>79</v>
      </c>
      <c r="J34" s="11" t="s">
        <v>193</v>
      </c>
      <c r="K34" s="11">
        <v>50</v>
      </c>
      <c r="L34" s="11"/>
      <c r="M34" s="11"/>
      <c r="N34" s="15" t="s">
        <v>659</v>
      </c>
      <c r="O34" s="32" t="s">
        <v>714</v>
      </c>
      <c r="P34" s="43">
        <v>1</v>
      </c>
      <c r="Q34" s="44">
        <v>200000000</v>
      </c>
      <c r="R34" s="44">
        <f t="shared" si="0"/>
        <v>200000000</v>
      </c>
      <c r="S34" s="66">
        <f t="shared" si="4"/>
        <v>0</v>
      </c>
      <c r="T34" s="75">
        <v>0</v>
      </c>
      <c r="U34" s="30"/>
      <c r="V34" s="30"/>
      <c r="W34" s="28">
        <f t="shared" si="1"/>
        <v>0</v>
      </c>
      <c r="X34" s="11"/>
      <c r="Y34" s="11"/>
      <c r="Z34" s="10"/>
      <c r="AA34" s="11"/>
      <c r="DC34" s="35" t="s">
        <v>496</v>
      </c>
      <c r="DE34" s="3" t="str">
        <f t="shared" si="2"/>
        <v>transporte escolar</v>
      </c>
    </row>
    <row r="35" spans="1:109" ht="83.25" customHeight="1" x14ac:dyDescent="0.25">
      <c r="A35" s="7">
        <v>49</v>
      </c>
      <c r="B35" s="7">
        <v>112</v>
      </c>
      <c r="C35" s="15" t="s">
        <v>148</v>
      </c>
      <c r="D35" s="11" t="s">
        <v>149</v>
      </c>
      <c r="E35" s="11" t="s">
        <v>80</v>
      </c>
      <c r="F35" s="8">
        <v>29612502</v>
      </c>
      <c r="G35" s="11" t="s">
        <v>83</v>
      </c>
      <c r="H35" s="11" t="s">
        <v>47</v>
      </c>
      <c r="I35" s="11" t="s">
        <v>82</v>
      </c>
      <c r="J35" s="11" t="s">
        <v>193</v>
      </c>
      <c r="K35" s="11">
        <v>25</v>
      </c>
      <c r="L35" s="11" t="s">
        <v>84</v>
      </c>
      <c r="M35" s="11"/>
      <c r="N35" s="15" t="s">
        <v>680</v>
      </c>
      <c r="O35" s="15" t="s">
        <v>715</v>
      </c>
      <c r="P35" s="10">
        <v>1</v>
      </c>
      <c r="Q35" s="44">
        <v>200000000</v>
      </c>
      <c r="R35" s="44">
        <f t="shared" si="0"/>
        <v>200000000</v>
      </c>
      <c r="S35" s="66">
        <f t="shared" si="4"/>
        <v>30000000</v>
      </c>
      <c r="T35" s="30">
        <v>30000000</v>
      </c>
      <c r="U35" s="30"/>
      <c r="V35" s="30"/>
      <c r="W35" s="28">
        <f t="shared" si="1"/>
        <v>30000000</v>
      </c>
      <c r="X35" s="83">
        <v>42401</v>
      </c>
      <c r="Y35" s="83">
        <v>42704</v>
      </c>
      <c r="Z35" s="15" t="s">
        <v>738</v>
      </c>
      <c r="AA35" s="11" t="s">
        <v>744</v>
      </c>
      <c r="DC35" s="15" t="s">
        <v>497</v>
      </c>
      <c r="DE35" s="3" t="str">
        <f t="shared" si="2"/>
        <v>aquirir los enseres y equipos de oficina para la sec</v>
      </c>
    </row>
    <row r="36" spans="1:109" ht="83.25" customHeight="1" x14ac:dyDescent="0.25">
      <c r="A36" s="7">
        <v>49</v>
      </c>
      <c r="B36" s="7">
        <v>113</v>
      </c>
      <c r="C36" s="15" t="s">
        <v>148</v>
      </c>
      <c r="D36" s="11" t="s">
        <v>149</v>
      </c>
      <c r="E36" s="11" t="s">
        <v>80</v>
      </c>
      <c r="F36" s="8">
        <v>296125</v>
      </c>
      <c r="G36" s="11" t="s">
        <v>101</v>
      </c>
      <c r="H36" s="11" t="s">
        <v>47</v>
      </c>
      <c r="I36" s="11" t="s">
        <v>82</v>
      </c>
      <c r="J36" s="11" t="s">
        <v>193</v>
      </c>
      <c r="K36" s="11">
        <v>25</v>
      </c>
      <c r="L36" s="11" t="s">
        <v>69</v>
      </c>
      <c r="M36" s="11"/>
      <c r="N36" s="15" t="s">
        <v>681</v>
      </c>
      <c r="O36" s="15" t="s">
        <v>717</v>
      </c>
      <c r="P36" s="10">
        <v>1100</v>
      </c>
      <c r="Q36" s="44">
        <v>2727273</v>
      </c>
      <c r="R36" s="44">
        <f t="shared" si="0"/>
        <v>3000000300</v>
      </c>
      <c r="S36" s="66">
        <f t="shared" si="4"/>
        <v>45454.545454545456</v>
      </c>
      <c r="T36" s="30">
        <v>50000000</v>
      </c>
      <c r="U36" s="30"/>
      <c r="V36" s="30"/>
      <c r="W36" s="28">
        <f t="shared" si="1"/>
        <v>50000000</v>
      </c>
      <c r="X36" s="83">
        <v>42401</v>
      </c>
      <c r="Y36" s="83">
        <v>42704</v>
      </c>
      <c r="Z36" s="15" t="s">
        <v>738</v>
      </c>
      <c r="AA36" s="11" t="s">
        <v>744</v>
      </c>
      <c r="DC36" s="15" t="s">
        <v>498</v>
      </c>
      <c r="DE36" s="3" t="str">
        <f t="shared" si="2"/>
        <v>contratar los seguros requeridos por la sec</v>
      </c>
    </row>
    <row r="37" spans="1:109" ht="83.25" customHeight="1" x14ac:dyDescent="0.25">
      <c r="A37" s="7">
        <v>50</v>
      </c>
      <c r="B37" s="7">
        <v>114</v>
      </c>
      <c r="C37" s="15" t="s">
        <v>148</v>
      </c>
      <c r="D37" s="11" t="s">
        <v>149</v>
      </c>
      <c r="E37" s="11" t="s">
        <v>80</v>
      </c>
      <c r="F37" s="8">
        <v>296125</v>
      </c>
      <c r="G37" s="11" t="s">
        <v>81</v>
      </c>
      <c r="H37" s="11" t="s">
        <v>67</v>
      </c>
      <c r="I37" s="11" t="s">
        <v>87</v>
      </c>
      <c r="J37" s="11" t="s">
        <v>192</v>
      </c>
      <c r="K37" s="11">
        <v>37</v>
      </c>
      <c r="L37" s="11" t="s">
        <v>86</v>
      </c>
      <c r="M37" s="11"/>
      <c r="N37" s="15" t="s">
        <v>682</v>
      </c>
      <c r="O37" s="15" t="s">
        <v>722</v>
      </c>
      <c r="P37" s="15">
        <v>2</v>
      </c>
      <c r="Q37" s="44">
        <v>350000000</v>
      </c>
      <c r="R37" s="44">
        <f t="shared" si="0"/>
        <v>700000000</v>
      </c>
      <c r="S37" s="66">
        <f t="shared" si="4"/>
        <v>12500000</v>
      </c>
      <c r="T37" s="30">
        <v>25000000</v>
      </c>
      <c r="U37" s="30"/>
      <c r="V37" s="30"/>
      <c r="W37" s="28">
        <f t="shared" si="1"/>
        <v>25000000</v>
      </c>
      <c r="X37" s="83">
        <v>42387</v>
      </c>
      <c r="Y37" s="83">
        <v>42702</v>
      </c>
      <c r="Z37" s="15" t="s">
        <v>738</v>
      </c>
      <c r="AA37" s="11" t="s">
        <v>764</v>
      </c>
      <c r="AB37" s="2"/>
      <c r="DC37" s="15" t="s">
        <v>499</v>
      </c>
      <c r="DE37" s="3" t="str">
        <f t="shared" si="2"/>
        <v>atender los gastos por comisiones bancarias legalmente establecidas</v>
      </c>
    </row>
    <row r="38" spans="1:109" ht="107.25" customHeight="1" x14ac:dyDescent="0.25">
      <c r="A38" s="7">
        <v>50</v>
      </c>
      <c r="B38" s="7">
        <v>115</v>
      </c>
      <c r="C38" s="15" t="s">
        <v>148</v>
      </c>
      <c r="D38" s="11" t="s">
        <v>149</v>
      </c>
      <c r="E38" s="11" t="s">
        <v>80</v>
      </c>
      <c r="F38" s="8">
        <v>29612502</v>
      </c>
      <c r="G38" s="11" t="s">
        <v>83</v>
      </c>
      <c r="H38" s="11" t="s">
        <v>67</v>
      </c>
      <c r="I38" s="11" t="s">
        <v>87</v>
      </c>
      <c r="J38" s="11" t="s">
        <v>192</v>
      </c>
      <c r="K38" s="11">
        <v>37</v>
      </c>
      <c r="L38" s="11" t="s">
        <v>86</v>
      </c>
      <c r="M38" s="11"/>
      <c r="N38" s="15" t="s">
        <v>680</v>
      </c>
      <c r="O38" s="15" t="s">
        <v>732</v>
      </c>
      <c r="P38" s="10">
        <v>1</v>
      </c>
      <c r="Q38" s="44">
        <v>32000000</v>
      </c>
      <c r="R38" s="44">
        <f t="shared" si="0"/>
        <v>32000000</v>
      </c>
      <c r="S38" s="66">
        <f t="shared" si="4"/>
        <v>15000000</v>
      </c>
      <c r="T38" s="30">
        <v>15000000</v>
      </c>
      <c r="U38" s="30"/>
      <c r="V38" s="30"/>
      <c r="W38" s="28">
        <f t="shared" si="1"/>
        <v>15000000</v>
      </c>
      <c r="X38" s="83">
        <v>42387</v>
      </c>
      <c r="Y38" s="83">
        <v>42702</v>
      </c>
      <c r="Z38" s="15" t="s">
        <v>738</v>
      </c>
      <c r="AA38" s="11" t="s">
        <v>764</v>
      </c>
      <c r="AB38" s="133" t="s">
        <v>756</v>
      </c>
      <c r="AC38" s="28">
        <v>120000000</v>
      </c>
      <c r="AD38" s="28">
        <v>50246926</v>
      </c>
      <c r="DC38" s="15" t="s">
        <v>500</v>
      </c>
      <c r="DE38" s="3" t="str">
        <f t="shared" si="2"/>
        <v>contratar las personas necesarias para la prestación de servicios técnicos en el sector educación de carácter esporádico y transitorio</v>
      </c>
    </row>
    <row r="39" spans="1:109" ht="93" customHeight="1" x14ac:dyDescent="0.25">
      <c r="A39" s="7">
        <v>50</v>
      </c>
      <c r="B39" s="7">
        <v>116</v>
      </c>
      <c r="C39" s="15" t="s">
        <v>148</v>
      </c>
      <c r="D39" s="11" t="s">
        <v>149</v>
      </c>
      <c r="E39" s="11" t="s">
        <v>80</v>
      </c>
      <c r="F39" s="8">
        <v>296125</v>
      </c>
      <c r="G39" s="11" t="s">
        <v>103</v>
      </c>
      <c r="H39" s="11" t="s">
        <v>67</v>
      </c>
      <c r="I39" s="11" t="s">
        <v>87</v>
      </c>
      <c r="J39" s="11" t="s">
        <v>192</v>
      </c>
      <c r="K39" s="11">
        <v>37</v>
      </c>
      <c r="L39" s="11" t="s">
        <v>86</v>
      </c>
      <c r="M39" s="11"/>
      <c r="N39" s="15" t="s">
        <v>800</v>
      </c>
      <c r="O39" s="15" t="s">
        <v>732</v>
      </c>
      <c r="P39" s="10">
        <v>25</v>
      </c>
      <c r="Q39" s="44">
        <v>18000000</v>
      </c>
      <c r="R39" s="44">
        <f t="shared" si="0"/>
        <v>450000000</v>
      </c>
      <c r="S39" s="66">
        <f t="shared" si="4"/>
        <v>1400000</v>
      </c>
      <c r="T39" s="30">
        <v>35000000</v>
      </c>
      <c r="U39" s="30"/>
      <c r="V39" s="30"/>
      <c r="W39" s="28">
        <f t="shared" si="1"/>
        <v>35000000</v>
      </c>
      <c r="X39" s="83">
        <v>42387</v>
      </c>
      <c r="Y39" s="83">
        <v>42702</v>
      </c>
      <c r="Z39" s="15" t="s">
        <v>738</v>
      </c>
      <c r="AA39" s="11" t="s">
        <v>764</v>
      </c>
      <c r="AB39" s="133"/>
      <c r="AC39" s="28">
        <v>80000000</v>
      </c>
      <c r="AD39" s="28">
        <v>210893798</v>
      </c>
      <c r="DC39" s="15" t="s">
        <v>501</v>
      </c>
      <c r="DE39" s="3" t="str">
        <f t="shared" si="2"/>
        <v>contratar las personas necesarias para la asesoría profesional en el sector educación de carácter esporádico y transitorio</v>
      </c>
    </row>
    <row r="40" spans="1:109" ht="93" customHeight="1" x14ac:dyDescent="0.25">
      <c r="A40" s="7">
        <v>50</v>
      </c>
      <c r="B40" s="7">
        <v>117</v>
      </c>
      <c r="C40" s="15" t="s">
        <v>148</v>
      </c>
      <c r="D40" s="11" t="s">
        <v>149</v>
      </c>
      <c r="E40" s="11" t="s">
        <v>80</v>
      </c>
      <c r="F40" s="8">
        <v>296125</v>
      </c>
      <c r="G40" s="11" t="s">
        <v>101</v>
      </c>
      <c r="H40" s="11" t="s">
        <v>67</v>
      </c>
      <c r="I40" s="11" t="s">
        <v>87</v>
      </c>
      <c r="J40" s="11" t="s">
        <v>192</v>
      </c>
      <c r="K40" s="11">
        <v>37</v>
      </c>
      <c r="L40" s="11" t="s">
        <v>86</v>
      </c>
      <c r="M40" s="11"/>
      <c r="N40" s="15" t="s">
        <v>248</v>
      </c>
      <c r="O40" s="15" t="s">
        <v>732</v>
      </c>
      <c r="P40" s="10">
        <v>25</v>
      </c>
      <c r="Q40" s="44">
        <v>32000000</v>
      </c>
      <c r="R40" s="44">
        <f t="shared" si="0"/>
        <v>800000000</v>
      </c>
      <c r="S40" s="66">
        <f t="shared" si="4"/>
        <v>400000</v>
      </c>
      <c r="T40" s="30">
        <v>10000000</v>
      </c>
      <c r="U40" s="30"/>
      <c r="V40" s="30"/>
      <c r="W40" s="28">
        <f t="shared" si="1"/>
        <v>10000000</v>
      </c>
      <c r="X40" s="83">
        <v>42387</v>
      </c>
      <c r="Y40" s="83">
        <v>42702</v>
      </c>
      <c r="Z40" s="15" t="s">
        <v>738</v>
      </c>
      <c r="AA40" s="11" t="s">
        <v>764</v>
      </c>
      <c r="AB40" s="9"/>
      <c r="DC40" s="15" t="s">
        <v>502</v>
      </c>
      <c r="DE40" s="3" t="str">
        <f t="shared" si="2"/>
        <v>adquisición de equipos de computo</v>
      </c>
    </row>
    <row r="41" spans="1:109" ht="83.25" customHeight="1" x14ac:dyDescent="0.25">
      <c r="A41" s="7">
        <v>51</v>
      </c>
      <c r="B41" s="7">
        <v>224</v>
      </c>
      <c r="C41" s="15" t="s">
        <v>148</v>
      </c>
      <c r="D41" s="11" t="s">
        <v>149</v>
      </c>
      <c r="E41" s="11" t="s">
        <v>90</v>
      </c>
      <c r="F41" s="8">
        <v>296131</v>
      </c>
      <c r="G41" s="11" t="s">
        <v>92</v>
      </c>
      <c r="H41" s="11" t="s">
        <v>67</v>
      </c>
      <c r="I41" s="11" t="s">
        <v>91</v>
      </c>
      <c r="J41" s="11" t="s">
        <v>193</v>
      </c>
      <c r="K41" s="29">
        <v>1</v>
      </c>
      <c r="L41" s="11"/>
      <c r="M41" s="11"/>
      <c r="N41" s="33" t="s">
        <v>790</v>
      </c>
      <c r="O41" s="43" t="s">
        <v>709</v>
      </c>
      <c r="P41" s="11">
        <v>1</v>
      </c>
      <c r="Q41" s="44">
        <v>500000000</v>
      </c>
      <c r="R41" s="44">
        <f t="shared" si="0"/>
        <v>500000000</v>
      </c>
      <c r="S41" s="66">
        <f t="shared" si="4"/>
        <v>126500000</v>
      </c>
      <c r="T41" s="30">
        <v>126500000</v>
      </c>
      <c r="U41" s="30"/>
      <c r="V41" s="30"/>
      <c r="W41" s="28">
        <f t="shared" si="1"/>
        <v>126500000</v>
      </c>
      <c r="X41" s="83">
        <v>42401</v>
      </c>
      <c r="Y41" s="83">
        <v>42704</v>
      </c>
      <c r="Z41" s="15" t="s">
        <v>738</v>
      </c>
      <c r="AA41" s="11" t="s">
        <v>742</v>
      </c>
      <c r="DC41" s="15" t="s">
        <v>503</v>
      </c>
      <c r="DE41" s="3" t="str">
        <f t="shared" si="2"/>
        <v>contratar los servicios necesarios para conservar los bienes muebles e inmuebles de la secretaría de educación</v>
      </c>
    </row>
    <row r="42" spans="1:109" ht="83.25" hidden="1" customHeight="1" x14ac:dyDescent="0.25">
      <c r="A42" s="7">
        <v>51</v>
      </c>
      <c r="B42" s="7">
        <v>225</v>
      </c>
      <c r="C42" s="15" t="s">
        <v>148</v>
      </c>
      <c r="D42" s="11" t="s">
        <v>149</v>
      </c>
      <c r="E42" s="11" t="s">
        <v>90</v>
      </c>
      <c r="F42" s="8">
        <v>296131</v>
      </c>
      <c r="G42" s="11" t="s">
        <v>92</v>
      </c>
      <c r="H42" s="11" t="s">
        <v>67</v>
      </c>
      <c r="I42" s="11" t="s">
        <v>91</v>
      </c>
      <c r="J42" s="11" t="s">
        <v>193</v>
      </c>
      <c r="K42" s="29">
        <v>1</v>
      </c>
      <c r="L42" s="11"/>
      <c r="M42" s="11"/>
      <c r="N42" s="33" t="s">
        <v>660</v>
      </c>
      <c r="O42" s="43" t="s">
        <v>709</v>
      </c>
      <c r="P42" s="11">
        <v>1</v>
      </c>
      <c r="Q42" s="44">
        <v>50000000</v>
      </c>
      <c r="R42" s="44">
        <f t="shared" si="0"/>
        <v>50000000</v>
      </c>
      <c r="S42" s="66">
        <f t="shared" si="4"/>
        <v>0</v>
      </c>
      <c r="T42" s="30">
        <v>0</v>
      </c>
      <c r="U42" s="30"/>
      <c r="V42" s="30"/>
      <c r="W42" s="28">
        <f t="shared" si="1"/>
        <v>0</v>
      </c>
      <c r="X42" s="83">
        <v>42401</v>
      </c>
      <c r="Y42" s="83">
        <v>42704</v>
      </c>
      <c r="Z42" s="15"/>
      <c r="AA42" s="11" t="s">
        <v>742</v>
      </c>
      <c r="DC42" s="15" t="s">
        <v>504</v>
      </c>
      <c r="DE42" s="3" t="str">
        <f t="shared" si="2"/>
        <v>programar las visitas de control, asesoría y apoyo a las ied en los municipios de cundinamarca.</v>
      </c>
    </row>
    <row r="43" spans="1:109" ht="83.25" hidden="1" customHeight="1" x14ac:dyDescent="0.25">
      <c r="A43" s="7">
        <v>51</v>
      </c>
      <c r="B43" s="7">
        <v>226</v>
      </c>
      <c r="C43" s="15" t="s">
        <v>148</v>
      </c>
      <c r="D43" s="11" t="s">
        <v>149</v>
      </c>
      <c r="E43" s="11" t="s">
        <v>90</v>
      </c>
      <c r="F43" s="8">
        <v>296131</v>
      </c>
      <c r="G43" s="11" t="s">
        <v>92</v>
      </c>
      <c r="H43" s="11" t="s">
        <v>67</v>
      </c>
      <c r="I43" s="11" t="s">
        <v>91</v>
      </c>
      <c r="J43" s="11" t="s">
        <v>193</v>
      </c>
      <c r="K43" s="29">
        <v>1</v>
      </c>
      <c r="L43" s="11"/>
      <c r="M43" s="11"/>
      <c r="N43" s="33" t="s">
        <v>661</v>
      </c>
      <c r="O43" s="43" t="s">
        <v>709</v>
      </c>
      <c r="P43" s="11">
        <v>1</v>
      </c>
      <c r="Q43" s="44">
        <v>50000000</v>
      </c>
      <c r="R43" s="44">
        <f t="shared" si="0"/>
        <v>50000000</v>
      </c>
      <c r="S43" s="66">
        <f t="shared" si="4"/>
        <v>0</v>
      </c>
      <c r="T43" s="75">
        <v>0</v>
      </c>
      <c r="U43" s="30"/>
      <c r="V43" s="30"/>
      <c r="W43" s="28">
        <f t="shared" si="1"/>
        <v>0</v>
      </c>
      <c r="X43" s="11"/>
      <c r="Y43" s="11"/>
      <c r="Z43" s="15"/>
      <c r="AA43" s="11"/>
      <c r="DC43" s="15" t="s">
        <v>505</v>
      </c>
      <c r="DE43" s="3" t="str">
        <f t="shared" si="2"/>
        <v>pagar los gastos de mensajería, transporte y peajes.</v>
      </c>
    </row>
    <row r="44" spans="1:109" ht="83.25" hidden="1" customHeight="1" x14ac:dyDescent="0.25">
      <c r="A44" s="7">
        <v>51</v>
      </c>
      <c r="B44" s="7">
        <v>226</v>
      </c>
      <c r="C44" s="15" t="s">
        <v>148</v>
      </c>
      <c r="D44" s="11" t="s">
        <v>149</v>
      </c>
      <c r="E44" s="11" t="s">
        <v>90</v>
      </c>
      <c r="F44" s="8">
        <v>296131</v>
      </c>
      <c r="G44" s="11" t="s">
        <v>92</v>
      </c>
      <c r="H44" s="11" t="s">
        <v>67</v>
      </c>
      <c r="I44" s="11" t="s">
        <v>91</v>
      </c>
      <c r="J44" s="11" t="s">
        <v>193</v>
      </c>
      <c r="K44" s="29">
        <v>1</v>
      </c>
      <c r="L44" s="11"/>
      <c r="M44" s="11"/>
      <c r="N44" s="33" t="s">
        <v>662</v>
      </c>
      <c r="O44" s="43" t="s">
        <v>709</v>
      </c>
      <c r="P44" s="11">
        <v>1</v>
      </c>
      <c r="Q44" s="44">
        <v>200000000</v>
      </c>
      <c r="R44" s="44">
        <f t="shared" si="0"/>
        <v>200000000</v>
      </c>
      <c r="S44" s="66">
        <f t="shared" si="4"/>
        <v>0</v>
      </c>
      <c r="T44" s="75">
        <v>0</v>
      </c>
      <c r="U44" s="30"/>
      <c r="V44" s="30"/>
      <c r="W44" s="28">
        <f t="shared" si="1"/>
        <v>0</v>
      </c>
      <c r="X44" s="11"/>
      <c r="Y44" s="11"/>
      <c r="Z44" s="15"/>
      <c r="AA44" s="11"/>
      <c r="DC44" s="35" t="s">
        <v>506</v>
      </c>
      <c r="DE44" s="3" t="str">
        <f t="shared" si="2"/>
        <v>pagar los gastos de impuesto predial legalmente a cargo de la sec</v>
      </c>
    </row>
    <row r="45" spans="1:109" ht="83.25" hidden="1" customHeight="1" x14ac:dyDescent="0.25">
      <c r="A45" s="7">
        <v>51</v>
      </c>
      <c r="B45" s="7">
        <v>226</v>
      </c>
      <c r="C45" s="15" t="s">
        <v>148</v>
      </c>
      <c r="D45" s="11" t="s">
        <v>149</v>
      </c>
      <c r="E45" s="11" t="s">
        <v>90</v>
      </c>
      <c r="F45" s="8">
        <v>296131</v>
      </c>
      <c r="G45" s="11" t="s">
        <v>92</v>
      </c>
      <c r="H45" s="11" t="s">
        <v>67</v>
      </c>
      <c r="I45" s="11" t="s">
        <v>91</v>
      </c>
      <c r="J45" s="11" t="s">
        <v>193</v>
      </c>
      <c r="K45" s="29">
        <v>1</v>
      </c>
      <c r="L45" s="11"/>
      <c r="M45" s="11"/>
      <c r="N45" s="33" t="s">
        <v>663</v>
      </c>
      <c r="O45" s="43" t="s">
        <v>709</v>
      </c>
      <c r="P45" s="11">
        <v>1</v>
      </c>
      <c r="Q45" s="44">
        <v>450000000</v>
      </c>
      <c r="R45" s="44">
        <f t="shared" si="0"/>
        <v>450000000</v>
      </c>
      <c r="S45" s="66">
        <f t="shared" si="4"/>
        <v>0</v>
      </c>
      <c r="T45" s="30">
        <v>0</v>
      </c>
      <c r="U45" s="30"/>
      <c r="V45" s="30"/>
      <c r="W45" s="28">
        <f t="shared" si="1"/>
        <v>0</v>
      </c>
      <c r="X45" s="83">
        <v>42401</v>
      </c>
      <c r="Y45" s="83">
        <v>42704</v>
      </c>
      <c r="Z45" s="15"/>
      <c r="AA45" s="11" t="s">
        <v>742</v>
      </c>
      <c r="DC45" s="15" t="s">
        <v>507</v>
      </c>
      <c r="DE45" s="3" t="str">
        <f t="shared" si="2"/>
        <v>pagar los servicios públicos de agua, energía y teléfono legalmene a cargo de la secretaría de educación.</v>
      </c>
    </row>
    <row r="46" spans="1:109" ht="83.25" hidden="1" customHeight="1" x14ac:dyDescent="0.25">
      <c r="A46" s="7">
        <v>51</v>
      </c>
      <c r="B46" s="7">
        <v>226</v>
      </c>
      <c r="C46" s="15" t="s">
        <v>148</v>
      </c>
      <c r="D46" s="11" t="s">
        <v>149</v>
      </c>
      <c r="E46" s="11" t="s">
        <v>90</v>
      </c>
      <c r="F46" s="8">
        <v>296131</v>
      </c>
      <c r="G46" s="11" t="s">
        <v>92</v>
      </c>
      <c r="H46" s="11" t="s">
        <v>67</v>
      </c>
      <c r="I46" s="11" t="s">
        <v>91</v>
      </c>
      <c r="J46" s="11" t="s">
        <v>193</v>
      </c>
      <c r="K46" s="29">
        <v>1</v>
      </c>
      <c r="L46" s="11"/>
      <c r="M46" s="11"/>
      <c r="N46" s="33" t="s">
        <v>664</v>
      </c>
      <c r="O46" s="43" t="s">
        <v>709</v>
      </c>
      <c r="P46" s="11">
        <v>1</v>
      </c>
      <c r="Q46" s="44">
        <v>15000000</v>
      </c>
      <c r="R46" s="44">
        <f t="shared" si="0"/>
        <v>15000000</v>
      </c>
      <c r="S46" s="66">
        <f t="shared" si="4"/>
        <v>0</v>
      </c>
      <c r="T46" s="75">
        <v>0</v>
      </c>
      <c r="U46" s="30"/>
      <c r="V46" s="30"/>
      <c r="W46" s="28">
        <f t="shared" si="1"/>
        <v>0</v>
      </c>
      <c r="X46" s="11"/>
      <c r="Y46" s="11"/>
      <c r="Z46" s="15"/>
      <c r="AA46" s="11"/>
      <c r="DC46" s="33" t="s">
        <v>547</v>
      </c>
      <c r="DE46" s="3" t="str">
        <f t="shared" si="2"/>
        <v>financiar el pago de pasivos exigibles</v>
      </c>
    </row>
    <row r="47" spans="1:109" ht="101.25" hidden="1" customHeight="1" x14ac:dyDescent="0.25">
      <c r="A47" s="7">
        <v>51</v>
      </c>
      <c r="B47" s="7">
        <v>226</v>
      </c>
      <c r="C47" s="15" t="s">
        <v>148</v>
      </c>
      <c r="D47" s="11" t="s">
        <v>149</v>
      </c>
      <c r="E47" s="11" t="s">
        <v>90</v>
      </c>
      <c r="F47" s="8">
        <v>296131</v>
      </c>
      <c r="G47" s="11" t="s">
        <v>92</v>
      </c>
      <c r="H47" s="11" t="s">
        <v>67</v>
      </c>
      <c r="I47" s="11" t="s">
        <v>91</v>
      </c>
      <c r="J47" s="11" t="s">
        <v>193</v>
      </c>
      <c r="K47" s="29">
        <v>1</v>
      </c>
      <c r="L47" s="11"/>
      <c r="M47" s="11"/>
      <c r="N47" s="33" t="s">
        <v>665</v>
      </c>
      <c r="O47" s="11" t="s">
        <v>705</v>
      </c>
      <c r="P47" s="11">
        <v>1</v>
      </c>
      <c r="Q47" s="44">
        <v>15000000</v>
      </c>
      <c r="R47" s="44">
        <f t="shared" si="0"/>
        <v>15000000</v>
      </c>
      <c r="S47" s="66">
        <f t="shared" si="4"/>
        <v>0</v>
      </c>
      <c r="T47" s="75">
        <v>0</v>
      </c>
      <c r="U47" s="30"/>
      <c r="V47" s="30"/>
      <c r="W47" s="28">
        <f t="shared" si="1"/>
        <v>0</v>
      </c>
      <c r="X47" s="11"/>
      <c r="Y47" s="11"/>
      <c r="Z47" s="15"/>
      <c r="AA47" s="11"/>
      <c r="DC47" s="15" t="s">
        <v>529</v>
      </c>
      <c r="DE47" s="3" t="str">
        <f t="shared" si="2"/>
        <v>contratar el servicio de conectividad a internet para las sedes educativas de los municipios no certificados</v>
      </c>
    </row>
    <row r="48" spans="1:109" ht="101.25" hidden="1" customHeight="1" x14ac:dyDescent="0.25">
      <c r="A48" s="7">
        <v>51</v>
      </c>
      <c r="B48" s="7">
        <v>226</v>
      </c>
      <c r="C48" s="15" t="s">
        <v>148</v>
      </c>
      <c r="D48" s="11" t="s">
        <v>149</v>
      </c>
      <c r="E48" s="11" t="s">
        <v>90</v>
      </c>
      <c r="F48" s="8">
        <v>296131</v>
      </c>
      <c r="G48" s="11" t="s">
        <v>299</v>
      </c>
      <c r="H48" s="11" t="s">
        <v>67</v>
      </c>
      <c r="I48" s="11" t="s">
        <v>91</v>
      </c>
      <c r="J48" s="11" t="s">
        <v>193</v>
      </c>
      <c r="K48" s="29">
        <v>1</v>
      </c>
      <c r="L48" s="11"/>
      <c r="M48" s="11"/>
      <c r="N48" s="33" t="s">
        <v>666</v>
      </c>
      <c r="O48" s="43" t="s">
        <v>709</v>
      </c>
      <c r="P48" s="11">
        <v>1</v>
      </c>
      <c r="Q48" s="44">
        <v>270000000</v>
      </c>
      <c r="R48" s="44">
        <f t="shared" si="0"/>
        <v>270000000</v>
      </c>
      <c r="S48" s="66">
        <f t="shared" si="4"/>
        <v>0</v>
      </c>
      <c r="T48" s="30">
        <v>0</v>
      </c>
      <c r="U48" s="30"/>
      <c r="V48" s="30"/>
      <c r="W48" s="28">
        <f t="shared" si="1"/>
        <v>0</v>
      </c>
      <c r="X48" s="83">
        <v>42401</v>
      </c>
      <c r="Y48" s="83">
        <v>42704</v>
      </c>
      <c r="Z48" s="15"/>
      <c r="AA48" s="11" t="s">
        <v>747</v>
      </c>
      <c r="DC48" s="15" t="s">
        <v>530</v>
      </c>
      <c r="DE48" s="3" t="str">
        <f t="shared" si="2"/>
        <v>contratar la interventoria para  servicio de internet</v>
      </c>
    </row>
    <row r="49" spans="1:236" ht="83.25" hidden="1" customHeight="1" x14ac:dyDescent="0.25">
      <c r="A49" s="7">
        <v>51</v>
      </c>
      <c r="B49" s="7">
        <v>226</v>
      </c>
      <c r="C49" s="15" t="s">
        <v>148</v>
      </c>
      <c r="D49" s="11" t="s">
        <v>149</v>
      </c>
      <c r="E49" s="11" t="s">
        <v>90</v>
      </c>
      <c r="F49" s="8">
        <v>296131</v>
      </c>
      <c r="G49" s="11" t="s">
        <v>299</v>
      </c>
      <c r="H49" s="11" t="s">
        <v>67</v>
      </c>
      <c r="I49" s="11" t="s">
        <v>91</v>
      </c>
      <c r="J49" s="11" t="s">
        <v>193</v>
      </c>
      <c r="K49" s="29">
        <v>1</v>
      </c>
      <c r="L49" s="11"/>
      <c r="M49" s="11"/>
      <c r="N49" s="33" t="s">
        <v>667</v>
      </c>
      <c r="O49" s="11" t="s">
        <v>729</v>
      </c>
      <c r="P49" s="11">
        <v>1</v>
      </c>
      <c r="Q49" s="44">
        <v>10000000</v>
      </c>
      <c r="R49" s="44">
        <f t="shared" si="0"/>
        <v>10000000</v>
      </c>
      <c r="S49" s="66">
        <f t="shared" si="4"/>
        <v>0</v>
      </c>
      <c r="T49" s="75">
        <v>0</v>
      </c>
      <c r="U49" s="30"/>
      <c r="V49" s="30"/>
      <c r="W49" s="28">
        <f t="shared" si="1"/>
        <v>0</v>
      </c>
      <c r="X49" s="11"/>
      <c r="Y49" s="11"/>
      <c r="Z49" s="15"/>
      <c r="AA49" s="11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81" t="s">
        <v>471</v>
      </c>
      <c r="DD49" s="3"/>
      <c r="DE49" s="3" t="str">
        <f t="shared" si="2"/>
        <v xml:space="preserve">pagar las deudas laborales certificadas men </v>
      </c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</row>
    <row r="50" spans="1:236" ht="61.5" hidden="1" customHeight="1" x14ac:dyDescent="0.25">
      <c r="A50" s="7">
        <v>51</v>
      </c>
      <c r="B50" s="7">
        <v>226</v>
      </c>
      <c r="C50" s="15" t="s">
        <v>148</v>
      </c>
      <c r="D50" s="11" t="s">
        <v>149</v>
      </c>
      <c r="E50" s="11" t="s">
        <v>90</v>
      </c>
      <c r="F50" s="8">
        <v>296131</v>
      </c>
      <c r="G50" s="11" t="s">
        <v>299</v>
      </c>
      <c r="H50" s="11" t="s">
        <v>67</v>
      </c>
      <c r="I50" s="11" t="s">
        <v>91</v>
      </c>
      <c r="J50" s="11" t="s">
        <v>193</v>
      </c>
      <c r="K50" s="29">
        <v>1</v>
      </c>
      <c r="L50" s="11"/>
      <c r="M50" s="11"/>
      <c r="N50" s="33" t="s">
        <v>661</v>
      </c>
      <c r="O50" s="43" t="s">
        <v>709</v>
      </c>
      <c r="P50" s="11">
        <v>1</v>
      </c>
      <c r="Q50" s="44">
        <v>10000000</v>
      </c>
      <c r="R50" s="44">
        <f t="shared" si="0"/>
        <v>10000000</v>
      </c>
      <c r="S50" s="66">
        <f t="shared" si="4"/>
        <v>0</v>
      </c>
      <c r="T50" s="75">
        <v>0</v>
      </c>
      <c r="U50" s="30"/>
      <c r="V50" s="30"/>
      <c r="W50" s="28">
        <f t="shared" si="1"/>
        <v>0</v>
      </c>
      <c r="X50" s="11"/>
      <c r="Y50" s="11"/>
      <c r="Z50" s="15"/>
      <c r="AA50" s="11"/>
      <c r="DC50" s="4" t="s">
        <v>491</v>
      </c>
      <c r="DE50" s="3" t="str">
        <f t="shared" si="2"/>
        <v xml:space="preserve">pagar la nomina de mesadas pensionales,  proveniente de la dirección de pensiones para el pago de nómina
</v>
      </c>
    </row>
    <row r="51" spans="1:236" ht="75" hidden="1" customHeight="1" x14ac:dyDescent="0.25">
      <c r="A51" s="7">
        <v>51</v>
      </c>
      <c r="B51" s="7">
        <v>226</v>
      </c>
      <c r="C51" s="15" t="s">
        <v>148</v>
      </c>
      <c r="D51" s="11" t="s">
        <v>149</v>
      </c>
      <c r="E51" s="11" t="s">
        <v>90</v>
      </c>
      <c r="F51" s="8">
        <v>296131</v>
      </c>
      <c r="G51" s="11" t="s">
        <v>299</v>
      </c>
      <c r="H51" s="11" t="s">
        <v>67</v>
      </c>
      <c r="I51" s="11" t="s">
        <v>91</v>
      </c>
      <c r="J51" s="11" t="s">
        <v>193</v>
      </c>
      <c r="K51" s="29">
        <v>1</v>
      </c>
      <c r="L51" s="11"/>
      <c r="M51" s="11"/>
      <c r="N51" s="33" t="s">
        <v>646</v>
      </c>
      <c r="O51" s="43" t="s">
        <v>709</v>
      </c>
      <c r="P51" s="11">
        <v>1</v>
      </c>
      <c r="Q51" s="44">
        <v>5000000</v>
      </c>
      <c r="R51" s="44">
        <f t="shared" si="0"/>
        <v>5000000</v>
      </c>
      <c r="S51" s="66">
        <f t="shared" si="4"/>
        <v>0</v>
      </c>
      <c r="T51" s="75">
        <v>0</v>
      </c>
      <c r="U51" s="30"/>
      <c r="V51" s="30"/>
      <c r="W51" s="28">
        <f t="shared" si="1"/>
        <v>0</v>
      </c>
      <c r="X51" s="11"/>
      <c r="Y51" s="11"/>
      <c r="Z51" s="15"/>
      <c r="AA51" s="11"/>
      <c r="DC51" s="4" t="s">
        <v>492</v>
      </c>
      <c r="DE51" s="3" t="str">
        <f t="shared" si="2"/>
        <v xml:space="preserve">pagar las cuentas de cobro, por concepto de auxilio funerarios,  proveniente de la dirección de pensiones para el pago de nómina
</v>
      </c>
    </row>
    <row r="52" spans="1:236" ht="57" hidden="1" customHeight="1" x14ac:dyDescent="0.25">
      <c r="A52" s="7">
        <v>51</v>
      </c>
      <c r="B52" s="7">
        <v>226</v>
      </c>
      <c r="C52" s="15" t="s">
        <v>148</v>
      </c>
      <c r="D52" s="11" t="s">
        <v>149</v>
      </c>
      <c r="E52" s="11" t="s">
        <v>90</v>
      </c>
      <c r="F52" s="8">
        <v>296131</v>
      </c>
      <c r="G52" s="11" t="s">
        <v>299</v>
      </c>
      <c r="H52" s="11" t="s">
        <v>67</v>
      </c>
      <c r="I52" s="11" t="s">
        <v>91</v>
      </c>
      <c r="J52" s="11" t="s">
        <v>193</v>
      </c>
      <c r="K52" s="29">
        <v>1</v>
      </c>
      <c r="L52" s="11"/>
      <c r="M52" s="11"/>
      <c r="N52" s="33" t="s">
        <v>668</v>
      </c>
      <c r="O52" s="43" t="s">
        <v>709</v>
      </c>
      <c r="P52" s="11">
        <v>1</v>
      </c>
      <c r="Q52" s="44">
        <v>5000000</v>
      </c>
      <c r="R52" s="44">
        <f t="shared" si="0"/>
        <v>5000000</v>
      </c>
      <c r="S52" s="66">
        <f t="shared" si="4"/>
        <v>0</v>
      </c>
      <c r="T52" s="75">
        <v>0</v>
      </c>
      <c r="U52" s="30"/>
      <c r="V52" s="30"/>
      <c r="W52" s="28">
        <f t="shared" si="1"/>
        <v>0</v>
      </c>
      <c r="X52" s="11"/>
      <c r="Y52" s="11"/>
      <c r="Z52" s="15"/>
      <c r="AA52" s="11"/>
      <c r="DC52" s="4" t="s">
        <v>493</v>
      </c>
      <c r="DE52" s="3" t="str">
        <f t="shared" si="2"/>
        <v xml:space="preserve">pagar las cuentas de cobro, por concepto de sentencias,  proveniente de la dirección de pensiones para el pago de nómina
</v>
      </c>
    </row>
    <row r="53" spans="1:236" ht="83.25" hidden="1" customHeight="1" x14ac:dyDescent="0.25">
      <c r="A53" s="7">
        <v>51</v>
      </c>
      <c r="B53" s="7">
        <v>226</v>
      </c>
      <c r="C53" s="15" t="s">
        <v>148</v>
      </c>
      <c r="D53" s="11" t="s">
        <v>149</v>
      </c>
      <c r="E53" s="11" t="s">
        <v>90</v>
      </c>
      <c r="F53" s="8">
        <v>296131</v>
      </c>
      <c r="G53" s="11" t="s">
        <v>93</v>
      </c>
      <c r="H53" s="11" t="s">
        <v>67</v>
      </c>
      <c r="I53" s="11" t="s">
        <v>91</v>
      </c>
      <c r="J53" s="11" t="s">
        <v>193</v>
      </c>
      <c r="K53" s="29">
        <v>1</v>
      </c>
      <c r="L53" s="11"/>
      <c r="M53" s="11"/>
      <c r="N53" s="33" t="s">
        <v>669</v>
      </c>
      <c r="O53" s="43" t="s">
        <v>709</v>
      </c>
      <c r="P53" s="11">
        <v>1</v>
      </c>
      <c r="Q53" s="44">
        <v>320000000</v>
      </c>
      <c r="R53" s="44">
        <f t="shared" si="0"/>
        <v>320000000</v>
      </c>
      <c r="S53" s="66">
        <f t="shared" si="4"/>
        <v>0</v>
      </c>
      <c r="T53" s="75">
        <v>0</v>
      </c>
      <c r="U53" s="30"/>
      <c r="V53" s="30"/>
      <c r="W53" s="28">
        <f t="shared" si="1"/>
        <v>0</v>
      </c>
      <c r="X53" s="11"/>
      <c r="Y53" s="11"/>
      <c r="Z53" s="15"/>
      <c r="AA53" s="11"/>
      <c r="DC53" s="15" t="s">
        <v>531</v>
      </c>
      <c r="DE53" s="3" t="str">
        <f t="shared" si="2"/>
        <v>revisión y ajuste de estructura, funciones y perfiles</v>
      </c>
    </row>
    <row r="54" spans="1:236" ht="83.25" hidden="1" customHeight="1" x14ac:dyDescent="0.25">
      <c r="A54" s="7">
        <v>51</v>
      </c>
      <c r="B54" s="7">
        <v>226</v>
      </c>
      <c r="C54" s="15" t="s">
        <v>148</v>
      </c>
      <c r="D54" s="11" t="s">
        <v>149</v>
      </c>
      <c r="E54" s="11" t="s">
        <v>90</v>
      </c>
      <c r="F54" s="8">
        <v>296131</v>
      </c>
      <c r="G54" s="11" t="s">
        <v>93</v>
      </c>
      <c r="H54" s="11" t="s">
        <v>67</v>
      </c>
      <c r="I54" s="11" t="s">
        <v>91</v>
      </c>
      <c r="J54" s="11" t="s">
        <v>193</v>
      </c>
      <c r="K54" s="29">
        <v>1</v>
      </c>
      <c r="L54" s="11"/>
      <c r="M54" s="11"/>
      <c r="N54" s="33" t="s">
        <v>670</v>
      </c>
      <c r="O54" s="11" t="s">
        <v>729</v>
      </c>
      <c r="P54" s="11">
        <v>1</v>
      </c>
      <c r="Q54" s="44">
        <v>10000000</v>
      </c>
      <c r="R54" s="44">
        <f t="shared" si="0"/>
        <v>10000000</v>
      </c>
      <c r="S54" s="66">
        <f t="shared" si="4"/>
        <v>0</v>
      </c>
      <c r="T54" s="75">
        <v>0</v>
      </c>
      <c r="U54" s="30"/>
      <c r="V54" s="30"/>
      <c r="W54" s="28">
        <f t="shared" si="1"/>
        <v>0</v>
      </c>
      <c r="X54" s="11"/>
      <c r="Y54" s="11"/>
      <c r="Z54" s="15"/>
      <c r="AA54" s="11"/>
      <c r="DC54" s="15" t="s">
        <v>22</v>
      </c>
      <c r="DE54" s="3" t="str">
        <f t="shared" si="2"/>
        <v>armonización de procesos, procedimientos y funciones</v>
      </c>
    </row>
    <row r="55" spans="1:236" ht="83.25" customHeight="1" x14ac:dyDescent="0.25">
      <c r="A55" s="7">
        <v>51</v>
      </c>
      <c r="B55" s="7">
        <v>226</v>
      </c>
      <c r="C55" s="15" t="s">
        <v>148</v>
      </c>
      <c r="D55" s="11" t="s">
        <v>149</v>
      </c>
      <c r="E55" s="11" t="s">
        <v>90</v>
      </c>
      <c r="F55" s="8">
        <v>296131</v>
      </c>
      <c r="G55" s="11" t="s">
        <v>93</v>
      </c>
      <c r="H55" s="11" t="s">
        <v>67</v>
      </c>
      <c r="I55" s="11" t="s">
        <v>91</v>
      </c>
      <c r="J55" s="11" t="s">
        <v>193</v>
      </c>
      <c r="K55" s="29">
        <v>1</v>
      </c>
      <c r="L55" s="11"/>
      <c r="M55" s="11"/>
      <c r="N55" s="11" t="s">
        <v>745</v>
      </c>
      <c r="O55" s="11" t="s">
        <v>729</v>
      </c>
      <c r="P55" s="11">
        <v>1</v>
      </c>
      <c r="Q55" s="44">
        <v>500000000</v>
      </c>
      <c r="R55" s="44">
        <f t="shared" si="0"/>
        <v>500000000</v>
      </c>
      <c r="S55" s="66">
        <f t="shared" si="4"/>
        <v>50000000</v>
      </c>
      <c r="T55" s="30">
        <v>50000000</v>
      </c>
      <c r="U55" s="30"/>
      <c r="V55" s="30"/>
      <c r="W55" s="28">
        <f t="shared" si="1"/>
        <v>50000000</v>
      </c>
      <c r="X55" s="83">
        <v>42401</v>
      </c>
      <c r="Y55" s="83">
        <v>42704</v>
      </c>
      <c r="Z55" s="15" t="s">
        <v>738</v>
      </c>
      <c r="AA55" s="11" t="s">
        <v>746</v>
      </c>
      <c r="DC55" s="15" t="s">
        <v>532</v>
      </c>
      <c r="DE55" s="3" t="str">
        <f t="shared" si="2"/>
        <v>promoción y control del uso de los sistemas de información</v>
      </c>
    </row>
    <row r="56" spans="1:236" ht="83.25" hidden="1" customHeight="1" x14ac:dyDescent="0.25">
      <c r="A56" s="7">
        <v>51</v>
      </c>
      <c r="B56" s="7">
        <v>226</v>
      </c>
      <c r="C56" s="15" t="s">
        <v>148</v>
      </c>
      <c r="D56" s="11" t="s">
        <v>149</v>
      </c>
      <c r="E56" s="11" t="s">
        <v>90</v>
      </c>
      <c r="F56" s="8">
        <v>296131</v>
      </c>
      <c r="G56" s="11" t="s">
        <v>93</v>
      </c>
      <c r="H56" s="11" t="s">
        <v>67</v>
      </c>
      <c r="I56" s="11" t="s">
        <v>91</v>
      </c>
      <c r="J56" s="11" t="s">
        <v>193</v>
      </c>
      <c r="K56" s="29">
        <v>1</v>
      </c>
      <c r="L56" s="11"/>
      <c r="M56" s="11"/>
      <c r="N56" s="33" t="s">
        <v>646</v>
      </c>
      <c r="O56" s="43" t="s">
        <v>709</v>
      </c>
      <c r="P56" s="11">
        <v>1</v>
      </c>
      <c r="Q56" s="44">
        <v>10000000</v>
      </c>
      <c r="R56" s="44">
        <f t="shared" si="0"/>
        <v>10000000</v>
      </c>
      <c r="S56" s="66">
        <f t="shared" si="4"/>
        <v>0</v>
      </c>
      <c r="T56" s="75">
        <v>0</v>
      </c>
      <c r="U56" s="30"/>
      <c r="V56" s="30"/>
      <c r="W56" s="28">
        <f t="shared" si="1"/>
        <v>0</v>
      </c>
      <c r="X56" s="11"/>
      <c r="Y56" s="11"/>
      <c r="Z56" s="15"/>
      <c r="AA56" s="11"/>
      <c r="DC56" s="15" t="s">
        <v>31</v>
      </c>
      <c r="DE56" s="3" t="str">
        <f t="shared" si="2"/>
        <v>realización de convenios y/o contratos con ies, cdts u otra entidad  que trabajan orientando procesos de i+d para ieds</v>
      </c>
    </row>
    <row r="57" spans="1:236" ht="99.75" hidden="1" customHeight="1" x14ac:dyDescent="0.25">
      <c r="A57" s="7">
        <v>51</v>
      </c>
      <c r="B57" s="7">
        <v>226</v>
      </c>
      <c r="C57" s="15" t="s">
        <v>148</v>
      </c>
      <c r="D57" s="11" t="s">
        <v>149</v>
      </c>
      <c r="E57" s="11" t="s">
        <v>90</v>
      </c>
      <c r="F57" s="8">
        <v>296131</v>
      </c>
      <c r="G57" s="11" t="s">
        <v>93</v>
      </c>
      <c r="H57" s="11" t="s">
        <v>67</v>
      </c>
      <c r="I57" s="11" t="s">
        <v>91</v>
      </c>
      <c r="J57" s="11" t="s">
        <v>193</v>
      </c>
      <c r="K57" s="29">
        <v>1</v>
      </c>
      <c r="L57" s="11"/>
      <c r="M57" s="11"/>
      <c r="N57" s="33" t="s">
        <v>668</v>
      </c>
      <c r="O57" s="43" t="s">
        <v>709</v>
      </c>
      <c r="P57" s="11">
        <v>1</v>
      </c>
      <c r="Q57" s="44">
        <v>5000000</v>
      </c>
      <c r="R57" s="44">
        <f t="shared" si="0"/>
        <v>5000000</v>
      </c>
      <c r="S57" s="66">
        <f t="shared" si="4"/>
        <v>0</v>
      </c>
      <c r="T57" s="75">
        <v>0</v>
      </c>
      <c r="U57" s="30"/>
      <c r="V57" s="30"/>
      <c r="W57" s="28">
        <f t="shared" si="1"/>
        <v>0</v>
      </c>
      <c r="X57" s="11"/>
      <c r="Y57" s="11"/>
      <c r="Z57" s="15"/>
      <c r="AA57" s="11"/>
      <c r="DC57" s="15" t="s">
        <v>229</v>
      </c>
      <c r="DE57" s="3" t="str">
        <f t="shared" si="2"/>
        <v>capacitación en emprendimiento y estretagias de oportunidades productivas, ferias educcativas, foros, talleres entre otros</v>
      </c>
    </row>
    <row r="58" spans="1:236" ht="83.25" hidden="1" customHeight="1" x14ac:dyDescent="0.25">
      <c r="A58" s="7">
        <v>51</v>
      </c>
      <c r="B58" s="7">
        <v>226</v>
      </c>
      <c r="C58" s="15" t="s">
        <v>148</v>
      </c>
      <c r="D58" s="11" t="s">
        <v>149</v>
      </c>
      <c r="E58" s="11" t="s">
        <v>90</v>
      </c>
      <c r="F58" s="8">
        <v>296131</v>
      </c>
      <c r="G58" s="11" t="s">
        <v>304</v>
      </c>
      <c r="H58" s="11" t="s">
        <v>67</v>
      </c>
      <c r="I58" s="11" t="s">
        <v>91</v>
      </c>
      <c r="J58" s="11" t="s">
        <v>193</v>
      </c>
      <c r="K58" s="29">
        <v>1</v>
      </c>
      <c r="L58" s="11"/>
      <c r="M58" s="11"/>
      <c r="N58" s="111" t="s">
        <v>671</v>
      </c>
      <c r="O58" s="43" t="s">
        <v>709</v>
      </c>
      <c r="P58" s="11">
        <v>1</v>
      </c>
      <c r="Q58" s="44">
        <v>300000000</v>
      </c>
      <c r="R58" s="44">
        <f t="shared" si="0"/>
        <v>300000000</v>
      </c>
      <c r="S58" s="66">
        <f t="shared" si="4"/>
        <v>0</v>
      </c>
      <c r="T58" s="75">
        <v>0</v>
      </c>
      <c r="U58" s="30"/>
      <c r="V58" s="30"/>
      <c r="W58" s="28">
        <f t="shared" si="1"/>
        <v>0</v>
      </c>
      <c r="X58" s="11"/>
      <c r="Y58" s="11"/>
      <c r="Z58" s="15"/>
      <c r="AA58" s="11"/>
      <c r="DC58" s="31" t="s">
        <v>230</v>
      </c>
      <c r="DE58" s="3" t="str">
        <f t="shared" si="2"/>
        <v xml:space="preserve">apoyo logístico. memorias, alojamiento,  alimentación, transporte,  fotocopias, materiales para los eventos, publicidad, </v>
      </c>
    </row>
    <row r="59" spans="1:236" ht="83.25" hidden="1" customHeight="1" x14ac:dyDescent="0.25">
      <c r="A59" s="7">
        <v>51</v>
      </c>
      <c r="B59" s="7">
        <v>226</v>
      </c>
      <c r="C59" s="15" t="s">
        <v>148</v>
      </c>
      <c r="D59" s="11" t="s">
        <v>149</v>
      </c>
      <c r="E59" s="11" t="s">
        <v>90</v>
      </c>
      <c r="F59" s="8">
        <v>296131</v>
      </c>
      <c r="G59" s="11" t="s">
        <v>304</v>
      </c>
      <c r="H59" s="11" t="s">
        <v>67</v>
      </c>
      <c r="I59" s="11" t="s">
        <v>91</v>
      </c>
      <c r="J59" s="11" t="s">
        <v>193</v>
      </c>
      <c r="K59" s="29">
        <v>1</v>
      </c>
      <c r="L59" s="11"/>
      <c r="M59" s="11"/>
      <c r="N59" s="33" t="s">
        <v>672</v>
      </c>
      <c r="O59" s="43" t="s">
        <v>709</v>
      </c>
      <c r="P59" s="11">
        <v>1</v>
      </c>
      <c r="Q59" s="44">
        <v>30000000</v>
      </c>
      <c r="R59" s="44">
        <f t="shared" si="0"/>
        <v>30000000</v>
      </c>
      <c r="S59" s="66">
        <f t="shared" si="4"/>
        <v>0</v>
      </c>
      <c r="T59" s="75">
        <v>0</v>
      </c>
      <c r="U59" s="30"/>
      <c r="V59" s="30"/>
      <c r="W59" s="28">
        <f t="shared" si="1"/>
        <v>0</v>
      </c>
      <c r="X59" s="11"/>
      <c r="Y59" s="11"/>
      <c r="Z59" s="15"/>
      <c r="AA59" s="11"/>
      <c r="DC59" s="32" t="s">
        <v>455</v>
      </c>
      <c r="DE59" s="3" t="str">
        <f t="shared" si="2"/>
        <v>selección de ied´s receptoras y contratación de las entidades que acompañaran el diseño e implantación de los proyectos.</v>
      </c>
    </row>
    <row r="60" spans="1:236" ht="128.25" hidden="1" customHeight="1" x14ac:dyDescent="0.25">
      <c r="A60" s="7">
        <v>51</v>
      </c>
      <c r="B60" s="7">
        <v>226</v>
      </c>
      <c r="C60" s="15" t="s">
        <v>148</v>
      </c>
      <c r="D60" s="11" t="s">
        <v>149</v>
      </c>
      <c r="E60" s="11" t="s">
        <v>90</v>
      </c>
      <c r="F60" s="8">
        <v>296131</v>
      </c>
      <c r="G60" s="11" t="s">
        <v>304</v>
      </c>
      <c r="H60" s="11" t="s">
        <v>67</v>
      </c>
      <c r="I60" s="11" t="s">
        <v>91</v>
      </c>
      <c r="J60" s="11" t="s">
        <v>193</v>
      </c>
      <c r="K60" s="29">
        <v>1</v>
      </c>
      <c r="L60" s="11"/>
      <c r="M60" s="11"/>
      <c r="N60" s="33" t="s">
        <v>673</v>
      </c>
      <c r="O60" s="43" t="s">
        <v>709</v>
      </c>
      <c r="P60" s="11">
        <v>1</v>
      </c>
      <c r="Q60" s="44">
        <v>10000000</v>
      </c>
      <c r="R60" s="44">
        <f t="shared" si="0"/>
        <v>10000000</v>
      </c>
      <c r="S60" s="66">
        <f t="shared" si="4"/>
        <v>0</v>
      </c>
      <c r="T60" s="75">
        <v>0</v>
      </c>
      <c r="U60" s="30"/>
      <c r="V60" s="30"/>
      <c r="W60" s="28">
        <f t="shared" si="1"/>
        <v>0</v>
      </c>
      <c r="X60" s="11"/>
      <c r="Y60" s="11"/>
      <c r="Z60" s="15"/>
      <c r="AA60" s="11"/>
      <c r="DC60" s="32" t="s">
        <v>175</v>
      </c>
      <c r="DE60" s="3" t="str">
        <f t="shared" si="2"/>
        <v xml:space="preserve">¨apoyo a la formación para mejorar los procesos de capacitación como tecnólogos o técnicos laborales , favoreciendo la productividad y eficiencia a través de proyectos que involucren la ciencia y la tecnología, generando oportunidades de progreso para los estudiantes ¨, </v>
      </c>
    </row>
    <row r="61" spans="1:236" ht="33.75" hidden="1" customHeight="1" x14ac:dyDescent="0.25">
      <c r="A61" s="7">
        <v>51</v>
      </c>
      <c r="B61" s="7">
        <v>226</v>
      </c>
      <c r="C61" s="15" t="s">
        <v>148</v>
      </c>
      <c r="D61" s="11" t="s">
        <v>149</v>
      </c>
      <c r="E61" s="11" t="s">
        <v>90</v>
      </c>
      <c r="F61" s="8">
        <v>296131</v>
      </c>
      <c r="G61" s="11" t="s">
        <v>304</v>
      </c>
      <c r="H61" s="11" t="s">
        <v>67</v>
      </c>
      <c r="I61" s="11" t="s">
        <v>91</v>
      </c>
      <c r="J61" s="11" t="s">
        <v>193</v>
      </c>
      <c r="K61" s="29">
        <v>1</v>
      </c>
      <c r="L61" s="11"/>
      <c r="M61" s="11"/>
      <c r="N61" s="33" t="s">
        <v>646</v>
      </c>
      <c r="O61" s="43" t="s">
        <v>709</v>
      </c>
      <c r="P61" s="11">
        <v>1</v>
      </c>
      <c r="Q61" s="44">
        <v>10000000</v>
      </c>
      <c r="R61" s="44">
        <f t="shared" si="0"/>
        <v>10000000</v>
      </c>
      <c r="S61" s="66">
        <f t="shared" si="4"/>
        <v>0</v>
      </c>
      <c r="T61" s="75">
        <v>0</v>
      </c>
      <c r="U61" s="30"/>
      <c r="V61" s="30"/>
      <c r="W61" s="28">
        <f t="shared" si="1"/>
        <v>0</v>
      </c>
      <c r="X61" s="11"/>
      <c r="Y61" s="11"/>
      <c r="Z61" s="15"/>
      <c r="AA61" s="11"/>
      <c r="DC61" s="32" t="s">
        <v>251</v>
      </c>
      <c r="DE61" s="3" t="str">
        <f t="shared" si="2"/>
        <v>realizar convenios con las instituciones de educación superior, para desarrollar procesos de articulacion, en instituciones educativas departamentales priorizados.</v>
      </c>
    </row>
    <row r="62" spans="1:236" ht="33.75" hidden="1" customHeight="1" x14ac:dyDescent="0.25">
      <c r="A62" s="7">
        <v>51</v>
      </c>
      <c r="B62" s="7">
        <v>226</v>
      </c>
      <c r="C62" s="15" t="s">
        <v>148</v>
      </c>
      <c r="D62" s="11" t="s">
        <v>149</v>
      </c>
      <c r="E62" s="11" t="s">
        <v>90</v>
      </c>
      <c r="F62" s="8">
        <v>296131</v>
      </c>
      <c r="G62" s="11" t="s">
        <v>304</v>
      </c>
      <c r="H62" s="11" t="s">
        <v>67</v>
      </c>
      <c r="I62" s="11" t="s">
        <v>91</v>
      </c>
      <c r="J62" s="11" t="s">
        <v>193</v>
      </c>
      <c r="K62" s="29">
        <v>1</v>
      </c>
      <c r="L62" s="11"/>
      <c r="M62" s="11"/>
      <c r="N62" s="33" t="s">
        <v>668</v>
      </c>
      <c r="O62" s="43" t="s">
        <v>709</v>
      </c>
      <c r="P62" s="115">
        <v>1</v>
      </c>
      <c r="Q62" s="44">
        <v>10000000</v>
      </c>
      <c r="R62" s="44">
        <f t="shared" si="0"/>
        <v>10000000</v>
      </c>
      <c r="S62" s="66">
        <f t="shared" si="4"/>
        <v>0</v>
      </c>
      <c r="T62" s="75">
        <v>0</v>
      </c>
      <c r="U62" s="30"/>
      <c r="V62" s="30"/>
      <c r="W62" s="28">
        <f t="shared" si="1"/>
        <v>0</v>
      </c>
      <c r="X62" s="11"/>
      <c r="Y62" s="11"/>
      <c r="Z62" s="15"/>
      <c r="AA62" s="11"/>
      <c r="DC62" s="32" t="s">
        <v>252</v>
      </c>
      <c r="DE62" s="3" t="str">
        <f t="shared" si="2"/>
        <v>gestión  y asesorias con organismos internacionales, el sector productivo, entre otros.</v>
      </c>
    </row>
    <row r="63" spans="1:236" ht="33.75" hidden="1" customHeight="1" x14ac:dyDescent="0.25">
      <c r="A63" s="7">
        <v>51</v>
      </c>
      <c r="B63" s="7">
        <v>226</v>
      </c>
      <c r="C63" s="15" t="s">
        <v>148</v>
      </c>
      <c r="D63" s="11" t="s">
        <v>149</v>
      </c>
      <c r="E63" s="11" t="s">
        <v>90</v>
      </c>
      <c r="F63" s="8">
        <v>296131</v>
      </c>
      <c r="G63" s="11" t="s">
        <v>94</v>
      </c>
      <c r="H63" s="11" t="s">
        <v>67</v>
      </c>
      <c r="I63" s="11" t="s">
        <v>91</v>
      </c>
      <c r="J63" s="11" t="s">
        <v>193</v>
      </c>
      <c r="K63" s="29">
        <v>1</v>
      </c>
      <c r="L63" s="11"/>
      <c r="M63" s="11"/>
      <c r="N63" s="33" t="s">
        <v>674</v>
      </c>
      <c r="O63" s="11" t="s">
        <v>730</v>
      </c>
      <c r="P63" s="114">
        <v>1</v>
      </c>
      <c r="Q63" s="44">
        <v>200000000</v>
      </c>
      <c r="R63" s="44">
        <f t="shared" si="0"/>
        <v>200000000</v>
      </c>
      <c r="S63" s="66">
        <f t="shared" si="4"/>
        <v>0</v>
      </c>
      <c r="T63" s="30">
        <v>0</v>
      </c>
      <c r="U63" s="30"/>
      <c r="V63" s="30"/>
      <c r="W63" s="28">
        <f t="shared" si="1"/>
        <v>0</v>
      </c>
      <c r="X63" s="83">
        <v>42401</v>
      </c>
      <c r="Y63" s="83">
        <v>42704</v>
      </c>
      <c r="Z63" s="15"/>
      <c r="AA63" s="11" t="s">
        <v>748</v>
      </c>
      <c r="DC63" s="32" t="s">
        <v>253</v>
      </c>
      <c r="DE63" s="3" t="str">
        <f t="shared" si="2"/>
        <v>realizar talleres de  socialización de los lineamientos para la articulación de la educación media.</v>
      </c>
    </row>
    <row r="64" spans="1:236" ht="33.75" hidden="1" customHeight="1" x14ac:dyDescent="0.25">
      <c r="A64" s="7">
        <v>51</v>
      </c>
      <c r="B64" s="7">
        <v>226</v>
      </c>
      <c r="C64" s="15" t="s">
        <v>148</v>
      </c>
      <c r="D64" s="11" t="s">
        <v>149</v>
      </c>
      <c r="E64" s="11" t="s">
        <v>90</v>
      </c>
      <c r="F64" s="8">
        <v>296131</v>
      </c>
      <c r="G64" s="11" t="s">
        <v>94</v>
      </c>
      <c r="H64" s="11" t="s">
        <v>67</v>
      </c>
      <c r="I64" s="11" t="s">
        <v>91</v>
      </c>
      <c r="J64" s="11" t="s">
        <v>193</v>
      </c>
      <c r="K64" s="29">
        <v>1</v>
      </c>
      <c r="L64" s="11"/>
      <c r="M64" s="11"/>
      <c r="N64" s="33" t="s">
        <v>675</v>
      </c>
      <c r="O64" s="43" t="s">
        <v>709</v>
      </c>
      <c r="P64" s="11">
        <v>1</v>
      </c>
      <c r="Q64" s="44">
        <v>200000000</v>
      </c>
      <c r="R64" s="44">
        <f t="shared" si="0"/>
        <v>200000000</v>
      </c>
      <c r="S64" s="66">
        <f t="shared" si="4"/>
        <v>0</v>
      </c>
      <c r="T64" s="75">
        <v>0</v>
      </c>
      <c r="U64" s="30"/>
      <c r="V64" s="30"/>
      <c r="W64" s="28">
        <f t="shared" si="1"/>
        <v>0</v>
      </c>
      <c r="X64" s="11"/>
      <c r="Y64" s="11"/>
      <c r="Z64" s="15"/>
      <c r="AA64" s="11"/>
      <c r="DC64" s="32" t="s">
        <v>254</v>
      </c>
      <c r="DE64" s="3" t="str">
        <f t="shared" si="2"/>
        <v>desarrollo de estrategias de formación vocacional</v>
      </c>
    </row>
    <row r="65" spans="1:109" ht="33.75" hidden="1" customHeight="1" x14ac:dyDescent="0.25">
      <c r="A65" s="7">
        <v>51</v>
      </c>
      <c r="B65" s="7">
        <v>226</v>
      </c>
      <c r="C65" s="15" t="s">
        <v>148</v>
      </c>
      <c r="D65" s="11" t="s">
        <v>149</v>
      </c>
      <c r="E65" s="11" t="s">
        <v>90</v>
      </c>
      <c r="F65" s="8">
        <v>296131</v>
      </c>
      <c r="G65" s="11" t="s">
        <v>94</v>
      </c>
      <c r="H65" s="11" t="s">
        <v>67</v>
      </c>
      <c r="I65" s="11" t="s">
        <v>91</v>
      </c>
      <c r="J65" s="11" t="s">
        <v>193</v>
      </c>
      <c r="K65" s="29">
        <v>1</v>
      </c>
      <c r="L65" s="11"/>
      <c r="M65" s="11"/>
      <c r="N65" s="33" t="s">
        <v>676</v>
      </c>
      <c r="O65" s="43" t="s">
        <v>709</v>
      </c>
      <c r="P65" s="11">
        <v>1</v>
      </c>
      <c r="Q65" s="44">
        <v>200000000</v>
      </c>
      <c r="R65" s="44">
        <f t="shared" si="0"/>
        <v>200000000</v>
      </c>
      <c r="S65" s="66">
        <f t="shared" si="4"/>
        <v>0</v>
      </c>
      <c r="T65" s="75">
        <v>0</v>
      </c>
      <c r="U65" s="30"/>
      <c r="V65" s="30"/>
      <c r="W65" s="28">
        <f t="shared" si="1"/>
        <v>0</v>
      </c>
      <c r="X65" s="11"/>
      <c r="Y65" s="11"/>
      <c r="Z65" s="15"/>
      <c r="AA65" s="11"/>
      <c r="DC65" s="32" t="s">
        <v>255</v>
      </c>
      <c r="DE65" s="3" t="str">
        <f t="shared" si="2"/>
        <v>participación en eventos como seminarios,talleres, congresos, ferias (tiquetes aereos, alojamiento, alimentación, transporte, costos academicos).</v>
      </c>
    </row>
    <row r="66" spans="1:109" ht="33.75" hidden="1" customHeight="1" x14ac:dyDescent="0.25">
      <c r="A66" s="7">
        <v>51</v>
      </c>
      <c r="B66" s="7">
        <v>226</v>
      </c>
      <c r="C66" s="15" t="s">
        <v>148</v>
      </c>
      <c r="D66" s="11" t="s">
        <v>149</v>
      </c>
      <c r="E66" s="11" t="s">
        <v>90</v>
      </c>
      <c r="F66" s="8">
        <v>296131</v>
      </c>
      <c r="G66" s="11" t="s">
        <v>94</v>
      </c>
      <c r="H66" s="11" t="s">
        <v>67</v>
      </c>
      <c r="I66" s="11" t="s">
        <v>91</v>
      </c>
      <c r="J66" s="11" t="s">
        <v>193</v>
      </c>
      <c r="K66" s="29">
        <v>1</v>
      </c>
      <c r="L66" s="11"/>
      <c r="M66" s="11"/>
      <c r="N66" s="33" t="s">
        <v>677</v>
      </c>
      <c r="O66" s="43" t="s">
        <v>709</v>
      </c>
      <c r="P66" s="11">
        <v>1</v>
      </c>
      <c r="Q66" s="44">
        <v>200000000</v>
      </c>
      <c r="R66" s="44">
        <f t="shared" si="0"/>
        <v>200000000</v>
      </c>
      <c r="S66" s="66">
        <f t="shared" si="4"/>
        <v>0</v>
      </c>
      <c r="T66" s="75">
        <v>0</v>
      </c>
      <c r="U66" s="30"/>
      <c r="V66" s="30"/>
      <c r="W66" s="28">
        <f t="shared" si="1"/>
        <v>0</v>
      </c>
      <c r="X66" s="11"/>
      <c r="Y66" s="11"/>
      <c r="Z66" s="15"/>
      <c r="AA66" s="11"/>
      <c r="DC66" s="32" t="s">
        <v>256</v>
      </c>
      <c r="DE66" s="3" t="str">
        <f t="shared" si="2"/>
        <v>identificaciòn y socialización de experiencias exitosas transferibles a procesos de articulación en  beneficio de las y los jovenes cundinamarqueses</v>
      </c>
    </row>
    <row r="67" spans="1:109" ht="33.75" hidden="1" customHeight="1" x14ac:dyDescent="0.25">
      <c r="A67" s="7">
        <v>51</v>
      </c>
      <c r="B67" s="7">
        <v>226</v>
      </c>
      <c r="C67" s="15" t="s">
        <v>148</v>
      </c>
      <c r="D67" s="11" t="s">
        <v>149</v>
      </c>
      <c r="E67" s="11" t="s">
        <v>90</v>
      </c>
      <c r="F67" s="8">
        <v>296131</v>
      </c>
      <c r="G67" s="11" t="s">
        <v>94</v>
      </c>
      <c r="H67" s="11" t="s">
        <v>67</v>
      </c>
      <c r="I67" s="11" t="s">
        <v>91</v>
      </c>
      <c r="J67" s="11" t="s">
        <v>193</v>
      </c>
      <c r="K67" s="29">
        <v>1</v>
      </c>
      <c r="L67" s="11"/>
      <c r="M67" s="11"/>
      <c r="N67" s="33" t="s">
        <v>678</v>
      </c>
      <c r="O67" s="11" t="s">
        <v>730</v>
      </c>
      <c r="P67" s="11">
        <v>1</v>
      </c>
      <c r="Q67" s="44">
        <v>200000000</v>
      </c>
      <c r="R67" s="44">
        <f t="shared" si="0"/>
        <v>200000000</v>
      </c>
      <c r="S67" s="66">
        <f t="shared" si="4"/>
        <v>0</v>
      </c>
      <c r="T67" s="75">
        <v>0</v>
      </c>
      <c r="U67" s="30"/>
      <c r="V67" s="30"/>
      <c r="W67" s="28">
        <f t="shared" si="1"/>
        <v>0</v>
      </c>
      <c r="X67" s="11"/>
      <c r="Y67" s="11"/>
      <c r="Z67" s="15"/>
      <c r="AA67" s="11"/>
      <c r="DC67" s="32" t="s">
        <v>257</v>
      </c>
      <c r="DE67" s="3" t="str">
        <f t="shared" si="2"/>
        <v xml:space="preserve">determinación,  compra e implementación de equipos de cómputo y mobiliario, bibliotecas y contenidos digitales, adecuación  de aulas virtuales, adquisición del servicio de conectividad y otros en función del programa a desarrollar, compra de laboratorios y talleres, adecuación de laboratorios y bibliotecas y adquisición de material pedagógico e insumos (semillas, abonos, fertilizantres, semoviemtes, otros) </v>
      </c>
    </row>
    <row r="68" spans="1:109" ht="33.75" hidden="1" customHeight="1" x14ac:dyDescent="0.25">
      <c r="A68" s="7">
        <v>51</v>
      </c>
      <c r="B68" s="7">
        <v>226</v>
      </c>
      <c r="C68" s="15" t="s">
        <v>148</v>
      </c>
      <c r="D68" s="11" t="s">
        <v>149</v>
      </c>
      <c r="E68" s="11" t="s">
        <v>90</v>
      </c>
      <c r="F68" s="8">
        <v>296131</v>
      </c>
      <c r="G68" s="11" t="s">
        <v>94</v>
      </c>
      <c r="H68" s="11" t="s">
        <v>67</v>
      </c>
      <c r="I68" s="11" t="s">
        <v>91</v>
      </c>
      <c r="J68" s="11" t="s">
        <v>193</v>
      </c>
      <c r="K68" s="29">
        <v>1</v>
      </c>
      <c r="L68" s="11"/>
      <c r="M68" s="11"/>
      <c r="N68" s="33" t="s">
        <v>679</v>
      </c>
      <c r="O68" s="11" t="s">
        <v>729</v>
      </c>
      <c r="P68" s="11">
        <v>1</v>
      </c>
      <c r="Q68" s="44">
        <v>200000000</v>
      </c>
      <c r="R68" s="44">
        <f t="shared" ref="R68:R131" si="5">+Q68*P68</f>
        <v>200000000</v>
      </c>
      <c r="S68" s="66">
        <f t="shared" si="4"/>
        <v>0</v>
      </c>
      <c r="T68" s="30">
        <v>0</v>
      </c>
      <c r="U68" s="30"/>
      <c r="V68" s="30"/>
      <c r="W68" s="28">
        <f t="shared" ref="W68:W131" si="6">T68-U68</f>
        <v>0</v>
      </c>
      <c r="X68" s="83">
        <v>42401</v>
      </c>
      <c r="Y68" s="83">
        <v>42704</v>
      </c>
      <c r="Z68" s="15"/>
      <c r="AA68" s="11" t="s">
        <v>748</v>
      </c>
      <c r="DC68" s="32" t="s">
        <v>258</v>
      </c>
      <c r="DE68" s="3" t="str">
        <f t="shared" si="2"/>
        <v>compra e implementación de equipos (laboratorios con características de acuerdo a la vocación de la región y el programa o programas a desarrollar, insumos y otros en función del programa a desarrollar.</v>
      </c>
    </row>
    <row r="69" spans="1:109" ht="33.75" customHeight="1" x14ac:dyDescent="0.25">
      <c r="A69" s="7">
        <v>60</v>
      </c>
      <c r="B69" s="7">
        <v>401</v>
      </c>
      <c r="C69" s="15" t="s">
        <v>148</v>
      </c>
      <c r="D69" s="11" t="s">
        <v>149</v>
      </c>
      <c r="E69" s="11" t="s">
        <v>14</v>
      </c>
      <c r="F69" s="8">
        <v>296127</v>
      </c>
      <c r="G69" s="11" t="s">
        <v>141</v>
      </c>
      <c r="H69" s="11" t="s">
        <v>43</v>
      </c>
      <c r="I69" s="11" t="s">
        <v>15</v>
      </c>
      <c r="J69" s="11" t="s">
        <v>145</v>
      </c>
      <c r="K69" s="4">
        <v>1</v>
      </c>
      <c r="L69" s="4" t="s">
        <v>44</v>
      </c>
      <c r="M69" s="4" t="s">
        <v>44</v>
      </c>
      <c r="N69" s="15" t="s">
        <v>699</v>
      </c>
      <c r="O69" s="15" t="s">
        <v>726</v>
      </c>
      <c r="P69" s="10">
        <v>1</v>
      </c>
      <c r="Q69" s="44">
        <v>9975000000</v>
      </c>
      <c r="R69" s="44">
        <f t="shared" si="5"/>
        <v>9975000000</v>
      </c>
      <c r="S69" s="66">
        <f t="shared" si="4"/>
        <v>8190000000</v>
      </c>
      <c r="T69" s="28">
        <v>8190000000</v>
      </c>
      <c r="U69" s="28"/>
      <c r="V69" s="28"/>
      <c r="W69" s="28">
        <f t="shared" si="6"/>
        <v>8190000000</v>
      </c>
      <c r="X69" s="73">
        <v>42370</v>
      </c>
      <c r="Y69" s="73">
        <v>42735</v>
      </c>
      <c r="Z69" s="15" t="s">
        <v>813</v>
      </c>
      <c r="AA69" s="15" t="s">
        <v>751</v>
      </c>
      <c r="AB69" s="2"/>
      <c r="DC69" s="15" t="s">
        <v>144</v>
      </c>
      <c r="DE69" s="3" t="str">
        <f t="shared" ref="DE69:DE134" si="7">LOWER(DC69)</f>
        <v xml:space="preserve">realizar  convenios con ies y el sena,  para desarrollar  procesos de articulación en instituciones educativas departamentales priorizadas.   </v>
      </c>
    </row>
    <row r="70" spans="1:109" ht="33.75" hidden="1" customHeight="1" x14ac:dyDescent="0.25">
      <c r="A70" s="7">
        <v>61</v>
      </c>
      <c r="B70" s="7">
        <v>404</v>
      </c>
      <c r="C70" s="15" t="s">
        <v>148</v>
      </c>
      <c r="D70" s="11" t="s">
        <v>149</v>
      </c>
      <c r="E70" s="11" t="s">
        <v>14</v>
      </c>
      <c r="F70" s="8">
        <v>296127</v>
      </c>
      <c r="G70" s="11" t="s">
        <v>142</v>
      </c>
      <c r="H70" s="11" t="s">
        <v>43</v>
      </c>
      <c r="I70" s="11" t="s">
        <v>16</v>
      </c>
      <c r="J70" s="11" t="s">
        <v>145</v>
      </c>
      <c r="K70" s="4">
        <v>1</v>
      </c>
      <c r="L70" s="4" t="s">
        <v>44</v>
      </c>
      <c r="M70" s="4" t="s">
        <v>44</v>
      </c>
      <c r="N70" s="15" t="s">
        <v>548</v>
      </c>
      <c r="O70" s="15" t="s">
        <v>726</v>
      </c>
      <c r="P70" s="15">
        <v>1</v>
      </c>
      <c r="Q70" s="44">
        <v>9450000000</v>
      </c>
      <c r="R70" s="44">
        <f t="shared" si="5"/>
        <v>9450000000</v>
      </c>
      <c r="S70" s="66">
        <f t="shared" si="4"/>
        <v>0</v>
      </c>
      <c r="T70" s="28">
        <v>0</v>
      </c>
      <c r="U70" s="28"/>
      <c r="V70" s="28"/>
      <c r="W70" s="28">
        <f t="shared" si="6"/>
        <v>0</v>
      </c>
      <c r="X70" s="73">
        <v>42420</v>
      </c>
      <c r="Y70" s="73">
        <v>42735</v>
      </c>
      <c r="Z70" s="15"/>
      <c r="AA70" s="15" t="s">
        <v>752</v>
      </c>
      <c r="AB70" s="2"/>
      <c r="DC70" s="32" t="s">
        <v>260</v>
      </c>
      <c r="DE70" s="3" t="str">
        <f t="shared" si="7"/>
        <v>motivar a los y las jòvenes para que acceden a la educaciòn tècnica y tecnològica mediante el otorgamiento de subsidios.</v>
      </c>
    </row>
    <row r="71" spans="1:109" ht="64.5" customHeight="1" x14ac:dyDescent="0.25">
      <c r="A71" s="7">
        <v>61</v>
      </c>
      <c r="B71" s="7">
        <v>405</v>
      </c>
      <c r="C71" s="15" t="s">
        <v>148</v>
      </c>
      <c r="D71" s="11" t="s">
        <v>149</v>
      </c>
      <c r="E71" s="11" t="s">
        <v>14</v>
      </c>
      <c r="F71" s="8">
        <v>296127</v>
      </c>
      <c r="G71" s="11" t="s">
        <v>142</v>
      </c>
      <c r="H71" s="11" t="s">
        <v>43</v>
      </c>
      <c r="I71" s="11" t="s">
        <v>16</v>
      </c>
      <c r="J71" s="11" t="s">
        <v>145</v>
      </c>
      <c r="K71" s="4">
        <v>1</v>
      </c>
      <c r="L71" s="4" t="s">
        <v>44</v>
      </c>
      <c r="M71" s="4" t="s">
        <v>44</v>
      </c>
      <c r="N71" s="15" t="s">
        <v>549</v>
      </c>
      <c r="O71" s="15" t="s">
        <v>726</v>
      </c>
      <c r="P71" s="15">
        <v>6</v>
      </c>
      <c r="Q71" s="44">
        <v>735000000</v>
      </c>
      <c r="R71" s="44">
        <f t="shared" si="5"/>
        <v>4410000000</v>
      </c>
      <c r="S71" s="28">
        <f t="shared" si="4"/>
        <v>400000000</v>
      </c>
      <c r="T71" s="28">
        <v>2400000000</v>
      </c>
      <c r="U71" s="28"/>
      <c r="V71" s="28"/>
      <c r="W71" s="28">
        <f t="shared" si="6"/>
        <v>2400000000</v>
      </c>
      <c r="X71" s="73">
        <v>42420</v>
      </c>
      <c r="Y71" s="73">
        <v>42735</v>
      </c>
      <c r="Z71" s="15" t="s">
        <v>813</v>
      </c>
      <c r="AA71" s="15" t="s">
        <v>752</v>
      </c>
      <c r="AB71" s="2"/>
      <c r="DC71" s="32" t="s">
        <v>38</v>
      </c>
      <c r="DE71" s="3" t="str">
        <f t="shared" si="7"/>
        <v>ferias educativas,publicidad, papeleria, impresos, transporte, refrigerios entre otros.</v>
      </c>
    </row>
    <row r="72" spans="1:109" ht="33.75" customHeight="1" x14ac:dyDescent="0.25">
      <c r="A72" s="7">
        <v>62</v>
      </c>
      <c r="B72" s="7">
        <v>406</v>
      </c>
      <c r="C72" s="15" t="s">
        <v>148</v>
      </c>
      <c r="D72" s="11" t="s">
        <v>149</v>
      </c>
      <c r="E72" s="11" t="s">
        <v>14</v>
      </c>
      <c r="F72" s="8">
        <v>296127</v>
      </c>
      <c r="G72" s="29" t="s">
        <v>187</v>
      </c>
      <c r="H72" s="11" t="s">
        <v>43</v>
      </c>
      <c r="I72" s="11" t="s">
        <v>17</v>
      </c>
      <c r="J72" s="11" t="s">
        <v>145</v>
      </c>
      <c r="K72" s="4">
        <v>0.52</v>
      </c>
      <c r="L72" s="4" t="s">
        <v>44</v>
      </c>
      <c r="M72" s="4" t="s">
        <v>44</v>
      </c>
      <c r="N72" s="35" t="s">
        <v>799</v>
      </c>
      <c r="O72" s="15" t="s">
        <v>731</v>
      </c>
      <c r="P72" s="28">
        <v>371.36842105263156</v>
      </c>
      <c r="Q72" s="44">
        <v>25850340.136054423</v>
      </c>
      <c r="R72" s="44">
        <f t="shared" si="5"/>
        <v>9600000000</v>
      </c>
      <c r="S72" s="66">
        <f t="shared" si="4"/>
        <v>22487641.723356009</v>
      </c>
      <c r="T72" s="28">
        <v>8351200000</v>
      </c>
      <c r="U72" s="28"/>
      <c r="V72" s="28"/>
      <c r="W72" s="28">
        <f t="shared" si="6"/>
        <v>8351200000</v>
      </c>
      <c r="X72" s="73">
        <v>42370</v>
      </c>
      <c r="Y72" s="73">
        <v>42735</v>
      </c>
      <c r="Z72" s="15" t="s">
        <v>813</v>
      </c>
      <c r="AA72" s="15" t="s">
        <v>753</v>
      </c>
      <c r="AB72" s="2"/>
      <c r="DC72" s="32"/>
      <c r="DE72" s="3"/>
    </row>
    <row r="73" spans="1:109" ht="83.25" customHeight="1" x14ac:dyDescent="0.25">
      <c r="A73" s="7">
        <v>63</v>
      </c>
      <c r="B73" s="7">
        <v>301</v>
      </c>
      <c r="C73" s="15" t="s">
        <v>148</v>
      </c>
      <c r="D73" s="11" t="s">
        <v>149</v>
      </c>
      <c r="E73" s="11" t="s">
        <v>14</v>
      </c>
      <c r="F73" s="8">
        <v>296127</v>
      </c>
      <c r="G73" s="29" t="s">
        <v>463</v>
      </c>
      <c r="H73" s="11" t="s">
        <v>43</v>
      </c>
      <c r="I73" s="11" t="s">
        <v>18</v>
      </c>
      <c r="J73" s="11" t="s">
        <v>188</v>
      </c>
      <c r="K73" s="4">
        <v>1</v>
      </c>
      <c r="L73" s="4"/>
      <c r="M73" s="4"/>
      <c r="N73" s="74" t="s">
        <v>550</v>
      </c>
      <c r="O73" s="15" t="s">
        <v>731</v>
      </c>
      <c r="P73" s="113">
        <v>8</v>
      </c>
      <c r="Q73" s="44">
        <v>3586414.6968249944</v>
      </c>
      <c r="R73" s="44">
        <f t="shared" si="5"/>
        <v>28691317.574599955</v>
      </c>
      <c r="S73" s="66">
        <f t="shared" si="4"/>
        <v>655359.07499999995</v>
      </c>
      <c r="T73" s="75">
        <v>5242872.5999999996</v>
      </c>
      <c r="U73" s="75">
        <v>5252872</v>
      </c>
      <c r="V73" s="28" t="s">
        <v>837</v>
      </c>
      <c r="W73" s="28">
        <f t="shared" si="6"/>
        <v>-9999.4000000003725</v>
      </c>
      <c r="X73" s="76">
        <v>42371</v>
      </c>
      <c r="Y73" s="76">
        <v>42735</v>
      </c>
      <c r="Z73" s="15" t="s">
        <v>738</v>
      </c>
      <c r="AA73" s="15" t="s">
        <v>771</v>
      </c>
      <c r="AB73" s="2"/>
      <c r="DC73" s="32" t="s">
        <v>138</v>
      </c>
      <c r="DE73" s="3" t="str">
        <f t="shared" si="7"/>
        <v>alianzas estrategicas con el icetex e instituciones de educacion superior (ies)</v>
      </c>
    </row>
    <row r="74" spans="1:109" ht="83.25" customHeight="1" x14ac:dyDescent="0.25">
      <c r="A74" s="7">
        <v>63</v>
      </c>
      <c r="B74" s="7">
        <v>302</v>
      </c>
      <c r="C74" s="15" t="s">
        <v>148</v>
      </c>
      <c r="D74" s="11" t="s">
        <v>149</v>
      </c>
      <c r="E74" s="11" t="s">
        <v>14</v>
      </c>
      <c r="F74" s="8">
        <v>296127</v>
      </c>
      <c r="G74" s="29" t="s">
        <v>463</v>
      </c>
      <c r="H74" s="11" t="s">
        <v>43</v>
      </c>
      <c r="I74" s="11" t="s">
        <v>18</v>
      </c>
      <c r="J74" s="11" t="s">
        <v>188</v>
      </c>
      <c r="K74" s="4">
        <v>1</v>
      </c>
      <c r="L74" s="4"/>
      <c r="M74" s="4"/>
      <c r="N74" s="74" t="s">
        <v>551</v>
      </c>
      <c r="O74" s="15" t="s">
        <v>731</v>
      </c>
      <c r="P74" s="15">
        <v>8</v>
      </c>
      <c r="Q74" s="44">
        <v>10223827.362324994</v>
      </c>
      <c r="R74" s="44">
        <f t="shared" si="5"/>
        <v>81790618.898599952</v>
      </c>
      <c r="S74" s="66">
        <f t="shared" si="4"/>
        <v>655359.07499999995</v>
      </c>
      <c r="T74" s="75">
        <v>5242872.5999999996</v>
      </c>
      <c r="U74" s="75">
        <v>5242872</v>
      </c>
      <c r="V74" s="28" t="s">
        <v>837</v>
      </c>
      <c r="W74" s="28">
        <f t="shared" si="6"/>
        <v>0.59999999962747097</v>
      </c>
      <c r="X74" s="76">
        <v>42371</v>
      </c>
      <c r="Y74" s="76">
        <v>42735</v>
      </c>
      <c r="Z74" s="15" t="s">
        <v>738</v>
      </c>
      <c r="AA74" s="15" t="s">
        <v>771</v>
      </c>
      <c r="AB74" s="2"/>
      <c r="DC74" s="32" t="s">
        <v>38</v>
      </c>
      <c r="DE74" s="3" t="str">
        <f t="shared" si="7"/>
        <v>ferias educativas,publicidad, papeleria, impresos, transporte, refrigerios entre otros.</v>
      </c>
    </row>
    <row r="75" spans="1:109" ht="83.25" customHeight="1" x14ac:dyDescent="0.25">
      <c r="A75" s="7">
        <v>63</v>
      </c>
      <c r="B75" s="7">
        <v>303</v>
      </c>
      <c r="C75" s="15" t="s">
        <v>148</v>
      </c>
      <c r="D75" s="11" t="s">
        <v>149</v>
      </c>
      <c r="E75" s="11" t="s">
        <v>14</v>
      </c>
      <c r="F75" s="8">
        <v>296127</v>
      </c>
      <c r="G75" s="29" t="s">
        <v>463</v>
      </c>
      <c r="H75" s="11" t="s">
        <v>43</v>
      </c>
      <c r="I75" s="11" t="s">
        <v>18</v>
      </c>
      <c r="J75" s="11" t="s">
        <v>188</v>
      </c>
      <c r="K75" s="4">
        <v>1</v>
      </c>
      <c r="L75" s="4"/>
      <c r="M75" s="4"/>
      <c r="N75" s="74" t="s">
        <v>552</v>
      </c>
      <c r="O75" s="15" t="s">
        <v>731</v>
      </c>
      <c r="P75" s="15">
        <v>8</v>
      </c>
      <c r="Q75" s="44">
        <v>2114940.6944874995</v>
      </c>
      <c r="R75" s="44">
        <f t="shared" si="5"/>
        <v>16919525.555899996</v>
      </c>
      <c r="S75" s="66">
        <f t="shared" si="4"/>
        <v>655359.07499999995</v>
      </c>
      <c r="T75" s="75">
        <v>5242872.5999999996</v>
      </c>
      <c r="U75" s="75">
        <v>5242872</v>
      </c>
      <c r="V75" s="28" t="s">
        <v>837</v>
      </c>
      <c r="W75" s="28">
        <f t="shared" si="6"/>
        <v>0.59999999962747097</v>
      </c>
      <c r="X75" s="76">
        <v>42371</v>
      </c>
      <c r="Y75" s="76">
        <v>42735</v>
      </c>
      <c r="Z75" s="15" t="s">
        <v>738</v>
      </c>
      <c r="AA75" s="15" t="s">
        <v>771</v>
      </c>
      <c r="AB75" s="2"/>
      <c r="DC75" s="32" t="s">
        <v>178</v>
      </c>
      <c r="DE75" s="3" t="str">
        <f t="shared" si="7"/>
        <v>convocatoria concurso por méritos, proceso de selección, proceso precontractual, contratación y entrega de dotaciones (laboratorios, software)</v>
      </c>
    </row>
    <row r="76" spans="1:109" ht="83.25" customHeight="1" x14ac:dyDescent="0.25">
      <c r="A76" s="7">
        <v>63</v>
      </c>
      <c r="B76" s="7">
        <v>304</v>
      </c>
      <c r="C76" s="15" t="s">
        <v>148</v>
      </c>
      <c r="D76" s="11" t="s">
        <v>149</v>
      </c>
      <c r="E76" s="11" t="s">
        <v>14</v>
      </c>
      <c r="F76" s="8">
        <v>296127</v>
      </c>
      <c r="G76" s="29" t="s">
        <v>463</v>
      </c>
      <c r="H76" s="11" t="s">
        <v>43</v>
      </c>
      <c r="I76" s="11" t="s">
        <v>18</v>
      </c>
      <c r="J76" s="11" t="s">
        <v>188</v>
      </c>
      <c r="K76" s="4">
        <v>1</v>
      </c>
      <c r="L76" s="4"/>
      <c r="M76" s="4"/>
      <c r="N76" s="74" t="s">
        <v>553</v>
      </c>
      <c r="O76" s="15" t="s">
        <v>731</v>
      </c>
      <c r="P76" s="88">
        <v>8</v>
      </c>
      <c r="Q76" s="44">
        <v>26875000</v>
      </c>
      <c r="R76" s="44">
        <f t="shared" si="5"/>
        <v>215000000</v>
      </c>
      <c r="S76" s="66">
        <f t="shared" si="4"/>
        <v>1638397.6875</v>
      </c>
      <c r="T76" s="75">
        <v>13107181.5</v>
      </c>
      <c r="U76" s="75">
        <v>13107181</v>
      </c>
      <c r="V76" s="28" t="s">
        <v>838</v>
      </c>
      <c r="W76" s="28">
        <f t="shared" si="6"/>
        <v>0.5</v>
      </c>
      <c r="X76" s="76">
        <v>42371</v>
      </c>
      <c r="Y76" s="76">
        <v>42735</v>
      </c>
      <c r="Z76" s="15" t="s">
        <v>738</v>
      </c>
      <c r="AA76" s="15" t="s">
        <v>771</v>
      </c>
      <c r="AB76" s="2"/>
      <c r="DC76" s="32" t="s">
        <v>262</v>
      </c>
      <c r="DE76" s="3" t="str">
        <f t="shared" si="7"/>
        <v xml:space="preserve">compra e implementación de equipos (laboratorios con características de acuerdo a la vocación de la región y el programa o programas a desarrollar, insumos y otros en </v>
      </c>
    </row>
    <row r="77" spans="1:109" ht="83.25" customHeight="1" x14ac:dyDescent="0.25">
      <c r="A77" s="7">
        <v>63</v>
      </c>
      <c r="B77" s="7">
        <v>305</v>
      </c>
      <c r="C77" s="15" t="s">
        <v>148</v>
      </c>
      <c r="D77" s="11" t="s">
        <v>149</v>
      </c>
      <c r="E77" s="11" t="s">
        <v>14</v>
      </c>
      <c r="F77" s="8">
        <v>296127</v>
      </c>
      <c r="G77" s="29" t="s">
        <v>463</v>
      </c>
      <c r="H77" s="11" t="s">
        <v>43</v>
      </c>
      <c r="I77" s="11" t="s">
        <v>18</v>
      </c>
      <c r="J77" s="11" t="s">
        <v>188</v>
      </c>
      <c r="K77" s="4">
        <v>1</v>
      </c>
      <c r="L77" s="4"/>
      <c r="M77" s="4"/>
      <c r="N77" s="74" t="s">
        <v>554</v>
      </c>
      <c r="O77" s="15" t="s">
        <v>731</v>
      </c>
      <c r="P77" s="113">
        <v>8</v>
      </c>
      <c r="Q77" s="44">
        <v>10302792.138512494</v>
      </c>
      <c r="R77" s="44">
        <f t="shared" si="5"/>
        <v>82422337.108099952</v>
      </c>
      <c r="S77" s="66">
        <f t="shared" si="4"/>
        <v>1638397.6875</v>
      </c>
      <c r="T77" s="75">
        <v>13107181.5</v>
      </c>
      <c r="U77" s="75">
        <v>13107181</v>
      </c>
      <c r="V77" s="28" t="s">
        <v>838</v>
      </c>
      <c r="W77" s="28">
        <f t="shared" si="6"/>
        <v>0.5</v>
      </c>
      <c r="X77" s="76">
        <v>42371</v>
      </c>
      <c r="Y77" s="76">
        <v>42735</v>
      </c>
      <c r="Z77" s="15" t="s">
        <v>738</v>
      </c>
      <c r="AA77" s="15" t="s">
        <v>771</v>
      </c>
      <c r="AB77" s="2"/>
      <c r="DC77" s="32" t="s">
        <v>263</v>
      </c>
      <c r="DE77" s="3" t="str">
        <f t="shared" si="7"/>
        <v>convocatoria a ies, para realizar convenios que apoyen la formacion con programas técnicos,  y tecnológicos , con los estudiantes de la media, mejorando la articulacion para el ingreso a la educacion superior.</v>
      </c>
    </row>
    <row r="78" spans="1:109" ht="56.25" customHeight="1" x14ac:dyDescent="0.25">
      <c r="A78" s="7">
        <v>63</v>
      </c>
      <c r="B78" s="7">
        <v>306</v>
      </c>
      <c r="C78" s="15" t="s">
        <v>148</v>
      </c>
      <c r="D78" s="11" t="s">
        <v>149</v>
      </c>
      <c r="E78" s="11" t="s">
        <v>14</v>
      </c>
      <c r="F78" s="8">
        <v>296127</v>
      </c>
      <c r="G78" s="29" t="s">
        <v>463</v>
      </c>
      <c r="H78" s="11" t="s">
        <v>43</v>
      </c>
      <c r="I78" s="11" t="s">
        <v>18</v>
      </c>
      <c r="J78" s="11" t="s">
        <v>188</v>
      </c>
      <c r="K78" s="4">
        <v>1</v>
      </c>
      <c r="L78" s="4"/>
      <c r="M78" s="4"/>
      <c r="N78" s="74" t="s">
        <v>555</v>
      </c>
      <c r="O78" s="15" t="s">
        <v>731</v>
      </c>
      <c r="P78" s="15">
        <v>8</v>
      </c>
      <c r="Q78" s="44">
        <v>2616589.2553056194</v>
      </c>
      <c r="R78" s="44">
        <f t="shared" si="5"/>
        <v>20932714.042444956</v>
      </c>
      <c r="S78" s="66">
        <f t="shared" si="4"/>
        <v>655359.07499999995</v>
      </c>
      <c r="T78" s="75">
        <v>5242872.5999999996</v>
      </c>
      <c r="U78" s="75">
        <v>5242872</v>
      </c>
      <c r="V78" s="28" t="s">
        <v>837</v>
      </c>
      <c r="W78" s="28">
        <f t="shared" si="6"/>
        <v>0.59999999962747097</v>
      </c>
      <c r="X78" s="76">
        <v>42371</v>
      </c>
      <c r="Y78" s="76">
        <v>42735</v>
      </c>
      <c r="Z78" s="15" t="s">
        <v>738</v>
      </c>
      <c r="AA78" s="15" t="s">
        <v>771</v>
      </c>
      <c r="AB78" s="2"/>
      <c r="AD78" s="2">
        <f>600000000/3500</f>
        <v>171428.57142857142</v>
      </c>
      <c r="DC78" s="15" t="s">
        <v>278</v>
      </c>
      <c r="DE78" s="3" t="str">
        <f t="shared" si="7"/>
        <v>adquisición de hardware y software para las sedes educativas</v>
      </c>
    </row>
    <row r="79" spans="1:109" ht="56.25" customHeight="1" x14ac:dyDescent="0.25">
      <c r="A79" s="7">
        <v>63</v>
      </c>
      <c r="B79" s="7">
        <v>307</v>
      </c>
      <c r="C79" s="15" t="s">
        <v>148</v>
      </c>
      <c r="D79" s="11" t="s">
        <v>149</v>
      </c>
      <c r="E79" s="11" t="s">
        <v>14</v>
      </c>
      <c r="F79" s="8">
        <v>296127</v>
      </c>
      <c r="G79" s="29" t="s">
        <v>463</v>
      </c>
      <c r="H79" s="11" t="s">
        <v>43</v>
      </c>
      <c r="I79" s="11" t="s">
        <v>18</v>
      </c>
      <c r="J79" s="11" t="s">
        <v>188</v>
      </c>
      <c r="K79" s="4">
        <v>1</v>
      </c>
      <c r="L79" s="4"/>
      <c r="M79" s="4"/>
      <c r="N79" s="74" t="s">
        <v>556</v>
      </c>
      <c r="O79" s="15" t="s">
        <v>731</v>
      </c>
      <c r="P79" s="15">
        <v>8</v>
      </c>
      <c r="Q79" s="44">
        <v>2344770.8015893749</v>
      </c>
      <c r="R79" s="44">
        <f t="shared" si="5"/>
        <v>18758166.412714999</v>
      </c>
      <c r="S79" s="66">
        <f t="shared" si="4"/>
        <v>655359.07499999995</v>
      </c>
      <c r="T79" s="75">
        <v>5242872.5999999996</v>
      </c>
      <c r="U79" s="75">
        <v>5242872</v>
      </c>
      <c r="V79" s="28" t="s">
        <v>837</v>
      </c>
      <c r="W79" s="28">
        <f t="shared" si="6"/>
        <v>0.59999999962747097</v>
      </c>
      <c r="X79" s="76">
        <v>42371</v>
      </c>
      <c r="Y79" s="76">
        <v>42735</v>
      </c>
      <c r="Z79" s="15" t="s">
        <v>738</v>
      </c>
      <c r="AA79" s="15" t="s">
        <v>771</v>
      </c>
      <c r="AB79" s="2"/>
      <c r="AD79" s="2">
        <f>+AD78/150</f>
        <v>1142.8571428571429</v>
      </c>
      <c r="DC79" s="15" t="s">
        <v>279</v>
      </c>
      <c r="DE79" s="3" t="str">
        <f t="shared" si="7"/>
        <v xml:space="preserve">capacitación a la comunidad educativa en el uso de las equipos de computo y sotfware adquiridos por la secretaría de educación </v>
      </c>
    </row>
    <row r="80" spans="1:109" ht="56.25" hidden="1" customHeight="1" x14ac:dyDescent="0.25">
      <c r="A80" s="7">
        <v>63</v>
      </c>
      <c r="B80" s="7">
        <v>309</v>
      </c>
      <c r="C80" s="15" t="s">
        <v>148</v>
      </c>
      <c r="D80" s="11" t="s">
        <v>149</v>
      </c>
      <c r="E80" s="11" t="s">
        <v>14</v>
      </c>
      <c r="F80" s="8">
        <v>296127</v>
      </c>
      <c r="G80" s="29" t="s">
        <v>195</v>
      </c>
      <c r="H80" s="11" t="s">
        <v>43</v>
      </c>
      <c r="I80" s="11" t="s">
        <v>18</v>
      </c>
      <c r="J80" s="11" t="s">
        <v>188</v>
      </c>
      <c r="K80" s="4">
        <v>1</v>
      </c>
      <c r="L80" s="4"/>
      <c r="M80" s="4"/>
      <c r="N80" s="11" t="s">
        <v>486</v>
      </c>
      <c r="O80" s="15" t="s">
        <v>731</v>
      </c>
      <c r="P80" s="15">
        <v>4</v>
      </c>
      <c r="Q80" s="44">
        <v>1500000000</v>
      </c>
      <c r="R80" s="44">
        <f t="shared" si="5"/>
        <v>6000000000</v>
      </c>
      <c r="S80" s="66">
        <f t="shared" si="4"/>
        <v>0</v>
      </c>
      <c r="T80" s="75">
        <v>0</v>
      </c>
      <c r="U80" s="75"/>
      <c r="V80" s="75"/>
      <c r="W80" s="28">
        <f t="shared" si="6"/>
        <v>0</v>
      </c>
      <c r="X80" s="76">
        <v>42384</v>
      </c>
      <c r="Y80" s="76">
        <v>42735</v>
      </c>
      <c r="Z80" s="10"/>
      <c r="AA80" s="15" t="s">
        <v>784</v>
      </c>
      <c r="AB80" s="2"/>
      <c r="DC80" s="15" t="s">
        <v>42</v>
      </c>
      <c r="DE80" s="3" t="str">
        <f t="shared" si="7"/>
        <v>licenciamiento de software</v>
      </c>
    </row>
    <row r="81" spans="1:236" ht="56.25" hidden="1" customHeight="1" x14ac:dyDescent="0.25">
      <c r="A81" s="7">
        <v>63</v>
      </c>
      <c r="B81" s="7">
        <v>336</v>
      </c>
      <c r="C81" s="15" t="s">
        <v>148</v>
      </c>
      <c r="D81" s="11" t="s">
        <v>149</v>
      </c>
      <c r="E81" s="11" t="s">
        <v>14</v>
      </c>
      <c r="F81" s="8">
        <v>296127</v>
      </c>
      <c r="G81" s="29" t="s">
        <v>195</v>
      </c>
      <c r="H81" s="11" t="s">
        <v>43</v>
      </c>
      <c r="I81" s="11" t="s">
        <v>18</v>
      </c>
      <c r="J81" s="11" t="s">
        <v>188</v>
      </c>
      <c r="K81" s="4">
        <v>1</v>
      </c>
      <c r="L81" s="4"/>
      <c r="M81" s="4"/>
      <c r="N81" s="11" t="s">
        <v>780</v>
      </c>
      <c r="O81" s="10" t="s">
        <v>727</v>
      </c>
      <c r="P81" s="15">
        <v>4</v>
      </c>
      <c r="Q81" s="44">
        <v>47268960</v>
      </c>
      <c r="R81" s="44">
        <f t="shared" si="5"/>
        <v>189075840</v>
      </c>
      <c r="S81" s="66">
        <f t="shared" si="4"/>
        <v>0</v>
      </c>
      <c r="T81" s="75">
        <v>0</v>
      </c>
      <c r="U81" s="75"/>
      <c r="V81" s="75"/>
      <c r="W81" s="28">
        <f t="shared" si="6"/>
        <v>0</v>
      </c>
      <c r="X81" s="76">
        <v>42384</v>
      </c>
      <c r="Y81" s="76">
        <v>42735</v>
      </c>
      <c r="Z81" s="15"/>
      <c r="AA81" s="15" t="s">
        <v>784</v>
      </c>
      <c r="AB81" s="2"/>
      <c r="DC81" s="15" t="s">
        <v>280</v>
      </c>
      <c r="DE81" s="3" t="str">
        <f t="shared" si="7"/>
        <v>adquisición de hardware y sotfware para la secretaria de educación</v>
      </c>
    </row>
    <row r="82" spans="1:236" ht="56.25" customHeight="1" x14ac:dyDescent="0.25">
      <c r="A82" s="7">
        <v>63</v>
      </c>
      <c r="B82" s="7">
        <v>336</v>
      </c>
      <c r="C82" s="15" t="s">
        <v>148</v>
      </c>
      <c r="D82" s="11" t="s">
        <v>149</v>
      </c>
      <c r="E82" s="11" t="s">
        <v>14</v>
      </c>
      <c r="F82" s="8">
        <v>296127</v>
      </c>
      <c r="G82" s="29" t="s">
        <v>195</v>
      </c>
      <c r="H82" s="11" t="s">
        <v>43</v>
      </c>
      <c r="I82" s="11" t="s">
        <v>18</v>
      </c>
      <c r="J82" s="11" t="s">
        <v>188</v>
      </c>
      <c r="K82" s="4">
        <v>1</v>
      </c>
      <c r="L82" s="4"/>
      <c r="M82" s="4"/>
      <c r="N82" s="11" t="s">
        <v>772</v>
      </c>
      <c r="O82" s="15" t="s">
        <v>731</v>
      </c>
      <c r="P82" s="15">
        <v>1</v>
      </c>
      <c r="Q82" s="44">
        <v>300000000</v>
      </c>
      <c r="R82" s="44">
        <f t="shared" si="5"/>
        <v>300000000</v>
      </c>
      <c r="S82" s="66">
        <f t="shared" si="4"/>
        <v>210000000</v>
      </c>
      <c r="T82" s="75">
        <v>210000000</v>
      </c>
      <c r="U82" s="75"/>
      <c r="V82" s="75"/>
      <c r="W82" s="28">
        <f t="shared" si="6"/>
        <v>210000000</v>
      </c>
      <c r="X82" s="76">
        <v>42384</v>
      </c>
      <c r="Y82" s="76">
        <v>42735</v>
      </c>
      <c r="Z82" s="15" t="s">
        <v>813</v>
      </c>
      <c r="AA82" s="15" t="s">
        <v>784</v>
      </c>
      <c r="AB82" s="2"/>
      <c r="DC82" s="15" t="s">
        <v>281</v>
      </c>
      <c r="DE82" s="3" t="str">
        <f t="shared" si="7"/>
        <v>contratar apoyo logistico</v>
      </c>
    </row>
    <row r="83" spans="1:236" ht="50.25" hidden="1" customHeight="1" x14ac:dyDescent="0.25">
      <c r="A83" s="7">
        <v>63</v>
      </c>
      <c r="B83" s="7">
        <v>336</v>
      </c>
      <c r="C83" s="15" t="s">
        <v>148</v>
      </c>
      <c r="D83" s="11" t="s">
        <v>149</v>
      </c>
      <c r="E83" s="11" t="s">
        <v>14</v>
      </c>
      <c r="F83" s="8">
        <v>296127</v>
      </c>
      <c r="G83" s="29" t="s">
        <v>195</v>
      </c>
      <c r="H83" s="11" t="s">
        <v>43</v>
      </c>
      <c r="I83" s="11" t="s">
        <v>18</v>
      </c>
      <c r="J83" s="11" t="s">
        <v>188</v>
      </c>
      <c r="K83" s="4">
        <v>1</v>
      </c>
      <c r="L83" s="4"/>
      <c r="M83" s="4"/>
      <c r="N83" s="11" t="s">
        <v>489</v>
      </c>
      <c r="O83" s="15" t="s">
        <v>731</v>
      </c>
      <c r="P83" s="15">
        <v>1</v>
      </c>
      <c r="Q83" s="44">
        <v>100000000</v>
      </c>
      <c r="R83" s="44">
        <f t="shared" si="5"/>
        <v>100000000</v>
      </c>
      <c r="S83" s="66">
        <f t="shared" ref="S83:S146" si="8">T83/P83</f>
        <v>0</v>
      </c>
      <c r="T83" s="75">
        <v>0</v>
      </c>
      <c r="U83" s="75"/>
      <c r="V83" s="75"/>
      <c r="W83" s="28">
        <f t="shared" si="6"/>
        <v>0</v>
      </c>
      <c r="X83" s="10"/>
      <c r="Y83" s="10"/>
      <c r="Z83" s="15"/>
      <c r="AA83" s="10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35" t="s">
        <v>519</v>
      </c>
      <c r="DD83" s="13"/>
      <c r="DE83" s="3" t="str">
        <f t="shared" si="7"/>
        <v>financiación de proyectos para mejoramiento de la calidad educativa</v>
      </c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</row>
    <row r="84" spans="1:236" ht="50.25" customHeight="1" x14ac:dyDescent="0.25">
      <c r="A84" s="7">
        <v>63</v>
      </c>
      <c r="B84" s="7">
        <v>336</v>
      </c>
      <c r="C84" s="15" t="s">
        <v>148</v>
      </c>
      <c r="D84" s="11" t="s">
        <v>149</v>
      </c>
      <c r="E84" s="11" t="s">
        <v>14</v>
      </c>
      <c r="F84" s="8">
        <v>296127</v>
      </c>
      <c r="G84" s="29" t="s">
        <v>195</v>
      </c>
      <c r="H84" s="11" t="s">
        <v>43</v>
      </c>
      <c r="I84" s="11" t="s">
        <v>18</v>
      </c>
      <c r="J84" s="11" t="s">
        <v>188</v>
      </c>
      <c r="K84" s="4">
        <v>1</v>
      </c>
      <c r="L84" s="4"/>
      <c r="M84" s="4"/>
      <c r="N84" s="11" t="s">
        <v>798</v>
      </c>
      <c r="O84" s="10" t="s">
        <v>728</v>
      </c>
      <c r="P84" s="15">
        <v>1</v>
      </c>
      <c r="Q84" s="44">
        <v>105000000</v>
      </c>
      <c r="R84" s="44">
        <f t="shared" si="5"/>
        <v>105000000</v>
      </c>
      <c r="S84" s="66">
        <f t="shared" si="8"/>
        <v>105000000</v>
      </c>
      <c r="T84" s="75">
        <v>105000000</v>
      </c>
      <c r="U84" s="75"/>
      <c r="V84" s="75"/>
      <c r="W84" s="28">
        <f t="shared" si="6"/>
        <v>105000000</v>
      </c>
      <c r="X84" s="76">
        <v>42384</v>
      </c>
      <c r="Y84" s="76">
        <v>42735</v>
      </c>
      <c r="Z84" s="15" t="s">
        <v>813</v>
      </c>
      <c r="AA84" s="15" t="s">
        <v>784</v>
      </c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35" t="s">
        <v>209</v>
      </c>
      <c r="DD84" s="13"/>
      <c r="DE84" s="3" t="str">
        <f t="shared" si="7"/>
        <v>dotacion de material didactico para establecimientos educativos</v>
      </c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</row>
    <row r="85" spans="1:236" ht="50.25" customHeight="1" x14ac:dyDescent="0.25">
      <c r="A85" s="7">
        <v>63</v>
      </c>
      <c r="B85" s="7">
        <v>310</v>
      </c>
      <c r="C85" s="15" t="s">
        <v>148</v>
      </c>
      <c r="D85" s="11" t="s">
        <v>149</v>
      </c>
      <c r="E85" s="11" t="s">
        <v>14</v>
      </c>
      <c r="F85" s="8">
        <v>296127</v>
      </c>
      <c r="G85" s="29" t="s">
        <v>196</v>
      </c>
      <c r="H85" s="11" t="s">
        <v>43</v>
      </c>
      <c r="I85" s="11" t="s">
        <v>18</v>
      </c>
      <c r="J85" s="11" t="s">
        <v>188</v>
      </c>
      <c r="K85" s="4">
        <v>1</v>
      </c>
      <c r="L85" s="5"/>
      <c r="M85" s="5"/>
      <c r="N85" s="36" t="s">
        <v>557</v>
      </c>
      <c r="O85" s="15" t="s">
        <v>731</v>
      </c>
      <c r="P85" s="15">
        <v>409.78157157000004</v>
      </c>
      <c r="Q85" s="44">
        <v>33333333.333333332</v>
      </c>
      <c r="R85" s="44">
        <f t="shared" si="5"/>
        <v>13659385719</v>
      </c>
      <c r="S85" s="66">
        <f t="shared" si="8"/>
        <v>16756695.735304773</v>
      </c>
      <c r="T85" s="75">
        <v>6866585112.7335072</v>
      </c>
      <c r="U85" s="75">
        <f>400000000</f>
        <v>400000000</v>
      </c>
      <c r="V85" s="28" t="s">
        <v>823</v>
      </c>
      <c r="W85" s="28">
        <f t="shared" si="6"/>
        <v>6466585112.7335072</v>
      </c>
      <c r="X85" s="76">
        <v>42371</v>
      </c>
      <c r="Y85" s="76">
        <v>42735</v>
      </c>
      <c r="Z85" s="15" t="s">
        <v>813</v>
      </c>
      <c r="AA85" s="15" t="s">
        <v>771</v>
      </c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35" t="s">
        <v>520</v>
      </c>
      <c r="DD85" s="13"/>
      <c r="DE85" s="3" t="str">
        <f t="shared" si="7"/>
        <v xml:space="preserve">capacitación a docentes no licenciados en lengua extranjera
</v>
      </c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</row>
    <row r="86" spans="1:236" ht="56.25" customHeight="1" x14ac:dyDescent="0.25">
      <c r="A86" s="7">
        <v>63</v>
      </c>
      <c r="B86" s="7">
        <v>312</v>
      </c>
      <c r="C86" s="15" t="s">
        <v>148</v>
      </c>
      <c r="D86" s="11" t="s">
        <v>149</v>
      </c>
      <c r="E86" s="11" t="s">
        <v>14</v>
      </c>
      <c r="F86" s="8">
        <v>296127</v>
      </c>
      <c r="G86" s="29" t="s">
        <v>196</v>
      </c>
      <c r="H86" s="11" t="s">
        <v>43</v>
      </c>
      <c r="I86" s="11" t="s">
        <v>18</v>
      </c>
      <c r="J86" s="11" t="s">
        <v>188</v>
      </c>
      <c r="K86" s="4">
        <v>1</v>
      </c>
      <c r="L86" s="5"/>
      <c r="M86" s="5"/>
      <c r="N86" s="110" t="s">
        <v>558</v>
      </c>
      <c r="O86" s="15" t="s">
        <v>731</v>
      </c>
      <c r="P86" s="15">
        <v>16</v>
      </c>
      <c r="Q86" s="44">
        <v>4251544323.9930935</v>
      </c>
      <c r="R86" s="44">
        <f t="shared" si="5"/>
        <v>68024709183.889496</v>
      </c>
      <c r="S86" s="66">
        <f t="shared" si="8"/>
        <v>2079993663.3037109</v>
      </c>
      <c r="T86" s="75">
        <v>33279898612.859375</v>
      </c>
      <c r="U86" s="75">
        <f>2900000000+63000000</f>
        <v>2963000000</v>
      </c>
      <c r="V86" s="28" t="s">
        <v>831</v>
      </c>
      <c r="W86" s="28">
        <f t="shared" si="6"/>
        <v>30316898612.859375</v>
      </c>
      <c r="X86" s="76">
        <v>42371</v>
      </c>
      <c r="Y86" s="76">
        <v>42735</v>
      </c>
      <c r="Z86" s="15" t="s">
        <v>813</v>
      </c>
      <c r="AA86" s="15" t="s">
        <v>771</v>
      </c>
      <c r="AB86" s="2"/>
      <c r="DC86" s="85" t="s">
        <v>533</v>
      </c>
      <c r="DE86" s="3" t="str">
        <f t="shared" si="7"/>
        <v>asignaciòn  personal de apoyo</v>
      </c>
    </row>
    <row r="87" spans="1:236" ht="56.25" customHeight="1" x14ac:dyDescent="0.25">
      <c r="A87" s="7">
        <v>63</v>
      </c>
      <c r="B87" s="7">
        <v>313</v>
      </c>
      <c r="C87" s="15" t="s">
        <v>148</v>
      </c>
      <c r="D87" s="11" t="s">
        <v>149</v>
      </c>
      <c r="E87" s="11" t="s">
        <v>14</v>
      </c>
      <c r="F87" s="8">
        <v>296127</v>
      </c>
      <c r="G87" s="29" t="s">
        <v>196</v>
      </c>
      <c r="H87" s="11" t="s">
        <v>43</v>
      </c>
      <c r="I87" s="11" t="s">
        <v>18</v>
      </c>
      <c r="J87" s="11" t="s">
        <v>188</v>
      </c>
      <c r="K87" s="4">
        <v>1</v>
      </c>
      <c r="L87" s="5"/>
      <c r="M87" s="5"/>
      <c r="N87" s="110" t="s">
        <v>559</v>
      </c>
      <c r="O87" s="15" t="s">
        <v>731</v>
      </c>
      <c r="P87" s="15">
        <v>16</v>
      </c>
      <c r="Q87" s="44">
        <v>25963682563.475342</v>
      </c>
      <c r="R87" s="44">
        <f t="shared" si="5"/>
        <v>415418921015.60547</v>
      </c>
      <c r="S87" s="66">
        <f t="shared" si="8"/>
        <v>21693651111.103287</v>
      </c>
      <c r="T87" s="75">
        <v>347098417777.65259</v>
      </c>
      <c r="U87" s="75">
        <f>25000000000+214000000</f>
        <v>25214000000</v>
      </c>
      <c r="V87" s="28" t="s">
        <v>830</v>
      </c>
      <c r="W87" s="28">
        <f t="shared" si="6"/>
        <v>321884417777.65259</v>
      </c>
      <c r="X87" s="76">
        <v>42371</v>
      </c>
      <c r="Y87" s="76">
        <v>42735</v>
      </c>
      <c r="Z87" s="15" t="s">
        <v>813</v>
      </c>
      <c r="AA87" s="15" t="s">
        <v>771</v>
      </c>
      <c r="AB87" s="2"/>
      <c r="DC87" s="85" t="s">
        <v>534</v>
      </c>
      <c r="DE87" s="3" t="str">
        <f t="shared" si="7"/>
        <v>formación de docentes</v>
      </c>
    </row>
    <row r="88" spans="1:236" ht="56.25" customHeight="1" x14ac:dyDescent="0.25">
      <c r="A88" s="7">
        <v>63</v>
      </c>
      <c r="B88" s="7">
        <v>314</v>
      </c>
      <c r="C88" s="15" t="s">
        <v>148</v>
      </c>
      <c r="D88" s="11" t="s">
        <v>149</v>
      </c>
      <c r="E88" s="11" t="s">
        <v>14</v>
      </c>
      <c r="F88" s="8">
        <v>296127</v>
      </c>
      <c r="G88" s="29" t="s">
        <v>196</v>
      </c>
      <c r="H88" s="11" t="s">
        <v>43</v>
      </c>
      <c r="I88" s="11" t="s">
        <v>18</v>
      </c>
      <c r="J88" s="11" t="s">
        <v>188</v>
      </c>
      <c r="K88" s="4">
        <v>1</v>
      </c>
      <c r="L88" s="5"/>
      <c r="M88" s="5"/>
      <c r="N88" s="36" t="s">
        <v>560</v>
      </c>
      <c r="O88" s="15" t="s">
        <v>731</v>
      </c>
      <c r="P88" s="15">
        <v>16</v>
      </c>
      <c r="Q88" s="44">
        <v>4606878020.7089062</v>
      </c>
      <c r="R88" s="44">
        <f t="shared" si="5"/>
        <v>73710048331.342499</v>
      </c>
      <c r="S88" s="66">
        <f t="shared" si="8"/>
        <v>2141811056.8596582</v>
      </c>
      <c r="T88" s="75">
        <v>34268976909.754532</v>
      </c>
      <c r="U88" s="75">
        <f>2600000000+267500000</f>
        <v>2867500000</v>
      </c>
      <c r="V88" s="28" t="s">
        <v>832</v>
      </c>
      <c r="W88" s="28">
        <f t="shared" si="6"/>
        <v>31401476909.754532</v>
      </c>
      <c r="X88" s="76">
        <v>42371</v>
      </c>
      <c r="Y88" s="76">
        <v>42735</v>
      </c>
      <c r="Z88" s="15" t="s">
        <v>813</v>
      </c>
      <c r="AA88" s="15" t="s">
        <v>771</v>
      </c>
      <c r="AB88" s="2"/>
      <c r="DC88" s="32" t="s">
        <v>535</v>
      </c>
      <c r="DE88" s="3" t="str">
        <f t="shared" si="7"/>
        <v>dotación material</v>
      </c>
    </row>
    <row r="89" spans="1:236" ht="56.25" hidden="1" customHeight="1" x14ac:dyDescent="0.25">
      <c r="A89" s="7">
        <v>63</v>
      </c>
      <c r="B89" s="7">
        <v>319</v>
      </c>
      <c r="C89" s="15" t="s">
        <v>148</v>
      </c>
      <c r="D89" s="11" t="s">
        <v>149</v>
      </c>
      <c r="E89" s="11" t="s">
        <v>14</v>
      </c>
      <c r="F89" s="8">
        <v>296127</v>
      </c>
      <c r="G89" s="29" t="s">
        <v>517</v>
      </c>
      <c r="H89" s="11" t="s">
        <v>43</v>
      </c>
      <c r="I89" s="11" t="s">
        <v>18</v>
      </c>
      <c r="J89" s="11" t="s">
        <v>188</v>
      </c>
      <c r="K89" s="4">
        <v>1</v>
      </c>
      <c r="L89" s="5"/>
      <c r="M89" s="5"/>
      <c r="N89" s="37" t="s">
        <v>561</v>
      </c>
      <c r="O89" s="15" t="s">
        <v>731</v>
      </c>
      <c r="P89" s="28">
        <v>4.3809523809523814</v>
      </c>
      <c r="Q89" s="44">
        <v>1050000000</v>
      </c>
      <c r="R89" s="44">
        <f t="shared" si="5"/>
        <v>4600000000</v>
      </c>
      <c r="S89" s="66">
        <f t="shared" si="8"/>
        <v>0</v>
      </c>
      <c r="T89" s="75">
        <v>0</v>
      </c>
      <c r="U89" s="75"/>
      <c r="V89" s="75"/>
      <c r="W89" s="28">
        <f t="shared" si="6"/>
        <v>0</v>
      </c>
      <c r="X89" s="10"/>
      <c r="Y89" s="10"/>
      <c r="Z89" s="15"/>
      <c r="AA89" s="10"/>
      <c r="AB89" s="2"/>
      <c r="DC89" s="32" t="s">
        <v>536</v>
      </c>
      <c r="DE89" s="3" t="str">
        <f t="shared" si="7"/>
        <v>mejoramiento de condiciones de accesibilidad de infraestructura educativa estatal</v>
      </c>
    </row>
    <row r="90" spans="1:236" ht="56.25" customHeight="1" x14ac:dyDescent="0.25">
      <c r="A90" s="7">
        <v>63</v>
      </c>
      <c r="B90" s="7">
        <v>323</v>
      </c>
      <c r="C90" s="15" t="s">
        <v>148</v>
      </c>
      <c r="D90" s="11" t="s">
        <v>149</v>
      </c>
      <c r="E90" s="11" t="s">
        <v>14</v>
      </c>
      <c r="F90" s="8">
        <v>296127</v>
      </c>
      <c r="G90" s="29" t="s">
        <v>186</v>
      </c>
      <c r="H90" s="11" t="s">
        <v>43</v>
      </c>
      <c r="I90" s="11" t="s">
        <v>18</v>
      </c>
      <c r="J90" s="11" t="s">
        <v>188</v>
      </c>
      <c r="K90" s="4">
        <v>1</v>
      </c>
      <c r="L90" s="4" t="s">
        <v>44</v>
      </c>
      <c r="M90" s="4" t="s">
        <v>44</v>
      </c>
      <c r="N90" s="11" t="s">
        <v>562</v>
      </c>
      <c r="O90" s="15" t="s">
        <v>731</v>
      </c>
      <c r="P90" s="39">
        <v>15</v>
      </c>
      <c r="Q90" s="44">
        <v>72848466.666666672</v>
      </c>
      <c r="R90" s="44">
        <f t="shared" si="5"/>
        <v>1092727000</v>
      </c>
      <c r="S90" s="66">
        <f t="shared" si="8"/>
        <v>333333.33333333331</v>
      </c>
      <c r="T90" s="28">
        <v>5000000</v>
      </c>
      <c r="U90" s="28"/>
      <c r="V90" s="28"/>
      <c r="W90" s="28">
        <f t="shared" si="6"/>
        <v>5000000</v>
      </c>
      <c r="X90" s="73">
        <v>42385</v>
      </c>
      <c r="Y90" s="73">
        <v>42719</v>
      </c>
      <c r="Z90" s="10" t="s">
        <v>813</v>
      </c>
      <c r="AA90" s="15"/>
      <c r="AB90" s="2"/>
      <c r="DC90" s="33" t="s">
        <v>538</v>
      </c>
      <c r="DE90" s="3" t="str">
        <f t="shared" si="7"/>
        <v xml:space="preserve">financiar proyectos para el mejoramiento de la calidad educativa. </v>
      </c>
    </row>
    <row r="91" spans="1:236" ht="56.25" customHeight="1" x14ac:dyDescent="0.25">
      <c r="A91" s="7">
        <v>63</v>
      </c>
      <c r="B91" s="7">
        <v>416</v>
      </c>
      <c r="C91" s="15" t="s">
        <v>148</v>
      </c>
      <c r="D91" s="11" t="s">
        <v>149</v>
      </c>
      <c r="E91" s="11" t="s">
        <v>14</v>
      </c>
      <c r="F91" s="8">
        <v>296127</v>
      </c>
      <c r="G91" s="29" t="s">
        <v>186</v>
      </c>
      <c r="H91" s="11" t="s">
        <v>43</v>
      </c>
      <c r="I91" s="11" t="s">
        <v>18</v>
      </c>
      <c r="J91" s="11" t="s">
        <v>145</v>
      </c>
      <c r="K91" s="4">
        <v>1</v>
      </c>
      <c r="L91" s="4" t="s">
        <v>44</v>
      </c>
      <c r="M91" s="4" t="s">
        <v>44</v>
      </c>
      <c r="N91" s="15" t="s">
        <v>495</v>
      </c>
      <c r="O91" s="15" t="s">
        <v>731</v>
      </c>
      <c r="P91" s="39">
        <v>2</v>
      </c>
      <c r="Q91" s="44">
        <v>546363500</v>
      </c>
      <c r="R91" s="44">
        <f t="shared" si="5"/>
        <v>1092727000</v>
      </c>
      <c r="S91" s="66">
        <f t="shared" si="8"/>
        <v>3000000</v>
      </c>
      <c r="T91" s="28">
        <v>6000000</v>
      </c>
      <c r="U91" s="28"/>
      <c r="V91" s="28"/>
      <c r="W91" s="28">
        <f t="shared" si="6"/>
        <v>6000000</v>
      </c>
      <c r="X91" s="73">
        <v>42385</v>
      </c>
      <c r="Y91" s="73">
        <v>42719</v>
      </c>
      <c r="Z91" s="10" t="s">
        <v>813</v>
      </c>
      <c r="AA91" s="11" t="s">
        <v>754</v>
      </c>
      <c r="AB91" s="2"/>
      <c r="DC91" s="33" t="s">
        <v>539</v>
      </c>
      <c r="DE91" s="3" t="str">
        <f t="shared" si="7"/>
        <v>dotar de material didáctico para establecimientos educativos.</v>
      </c>
    </row>
    <row r="92" spans="1:236" ht="56.25" hidden="1" customHeight="1" x14ac:dyDescent="0.25">
      <c r="A92" s="7">
        <v>63</v>
      </c>
      <c r="B92" s="7">
        <v>409</v>
      </c>
      <c r="C92" s="15" t="s">
        <v>148</v>
      </c>
      <c r="D92" s="11" t="s">
        <v>149</v>
      </c>
      <c r="E92" s="11" t="s">
        <v>14</v>
      </c>
      <c r="F92" s="8">
        <v>296127</v>
      </c>
      <c r="G92" s="29" t="s">
        <v>186</v>
      </c>
      <c r="H92" s="11" t="s">
        <v>43</v>
      </c>
      <c r="I92" s="11" t="s">
        <v>18</v>
      </c>
      <c r="J92" s="11" t="s">
        <v>145</v>
      </c>
      <c r="K92" s="4">
        <v>1</v>
      </c>
      <c r="L92" s="4" t="s">
        <v>44</v>
      </c>
      <c r="M92" s="4" t="s">
        <v>44</v>
      </c>
      <c r="N92" s="35" t="s">
        <v>570</v>
      </c>
      <c r="O92" s="15" t="s">
        <v>731</v>
      </c>
      <c r="P92" s="15">
        <v>1</v>
      </c>
      <c r="Q92" s="44">
        <v>7457861775</v>
      </c>
      <c r="R92" s="44">
        <f t="shared" si="5"/>
        <v>7457861775</v>
      </c>
      <c r="S92" s="66">
        <f t="shared" si="8"/>
        <v>0</v>
      </c>
      <c r="T92" s="75">
        <v>0</v>
      </c>
      <c r="U92" s="80"/>
      <c r="V92" s="80"/>
      <c r="W92" s="28">
        <f t="shared" si="6"/>
        <v>0</v>
      </c>
      <c r="X92" s="6"/>
      <c r="Y92" s="6"/>
      <c r="Z92" s="10" t="s">
        <v>813</v>
      </c>
      <c r="AA92" s="6"/>
      <c r="AB92" s="2"/>
      <c r="DC92" s="33" t="s">
        <v>540</v>
      </c>
      <c r="DE92" s="3" t="str">
        <f t="shared" si="7"/>
        <v>capacitar a docentes  (recursos humanos).</v>
      </c>
    </row>
    <row r="93" spans="1:236" ht="56.25" customHeight="1" x14ac:dyDescent="0.25">
      <c r="A93" s="7">
        <v>63</v>
      </c>
      <c r="B93" s="7">
        <v>415</v>
      </c>
      <c r="C93" s="15" t="s">
        <v>148</v>
      </c>
      <c r="D93" s="11" t="s">
        <v>149</v>
      </c>
      <c r="E93" s="11" t="s">
        <v>14</v>
      </c>
      <c r="F93" s="8">
        <v>296127</v>
      </c>
      <c r="G93" s="29" t="s">
        <v>186</v>
      </c>
      <c r="H93" s="11" t="s">
        <v>43</v>
      </c>
      <c r="I93" s="11" t="s">
        <v>18</v>
      </c>
      <c r="J93" s="11" t="s">
        <v>190</v>
      </c>
      <c r="K93" s="4">
        <v>1</v>
      </c>
      <c r="L93" s="4" t="s">
        <v>44</v>
      </c>
      <c r="M93" s="4" t="s">
        <v>44</v>
      </c>
      <c r="N93" s="15" t="s">
        <v>792</v>
      </c>
      <c r="O93" s="15" t="s">
        <v>731</v>
      </c>
      <c r="P93" s="15">
        <v>1</v>
      </c>
      <c r="Q93" s="44">
        <v>573681675</v>
      </c>
      <c r="R93" s="44">
        <f t="shared" si="5"/>
        <v>573681675</v>
      </c>
      <c r="S93" s="66">
        <f t="shared" si="8"/>
        <v>62500000</v>
      </c>
      <c r="T93" s="30">
        <v>62500000</v>
      </c>
      <c r="U93" s="30"/>
      <c r="V93" s="30"/>
      <c r="W93" s="28">
        <f t="shared" si="6"/>
        <v>62500000</v>
      </c>
      <c r="X93" s="73">
        <v>42385</v>
      </c>
      <c r="Y93" s="73">
        <v>42719</v>
      </c>
      <c r="Z93" s="10" t="s">
        <v>813</v>
      </c>
      <c r="AA93" s="11"/>
      <c r="AB93" s="2"/>
      <c r="DC93" s="33" t="s">
        <v>541</v>
      </c>
      <c r="DE93" s="3" t="str">
        <f t="shared" si="7"/>
        <v>realizar asistencia técnica y asesoría.</v>
      </c>
    </row>
    <row r="94" spans="1:236" ht="56.25" customHeight="1" x14ac:dyDescent="0.25">
      <c r="A94" s="7">
        <v>63</v>
      </c>
      <c r="B94" s="7">
        <v>424</v>
      </c>
      <c r="C94" s="15" t="s">
        <v>148</v>
      </c>
      <c r="D94" s="11" t="s">
        <v>149</v>
      </c>
      <c r="E94" s="11" t="s">
        <v>14</v>
      </c>
      <c r="F94" s="8">
        <v>296127</v>
      </c>
      <c r="G94" s="29" t="s">
        <v>186</v>
      </c>
      <c r="H94" s="11" t="s">
        <v>43</v>
      </c>
      <c r="I94" s="11" t="s">
        <v>18</v>
      </c>
      <c r="J94" s="11" t="s">
        <v>145</v>
      </c>
      <c r="K94" s="4">
        <v>1</v>
      </c>
      <c r="L94" s="4" t="s">
        <v>44</v>
      </c>
      <c r="M94" s="4" t="s">
        <v>44</v>
      </c>
      <c r="N94" s="15" t="s">
        <v>571</v>
      </c>
      <c r="O94" s="15" t="s">
        <v>731</v>
      </c>
      <c r="P94" s="15">
        <v>1</v>
      </c>
      <c r="Q94" s="44">
        <v>1388309653.5</v>
      </c>
      <c r="R94" s="44">
        <f t="shared" si="5"/>
        <v>1388309653.5</v>
      </c>
      <c r="S94" s="66">
        <f t="shared" si="8"/>
        <v>90000000</v>
      </c>
      <c r="T94" s="28">
        <v>90000000</v>
      </c>
      <c r="U94" s="28"/>
      <c r="V94" s="28"/>
      <c r="W94" s="28">
        <f t="shared" si="6"/>
        <v>90000000</v>
      </c>
      <c r="X94" s="73">
        <v>42461</v>
      </c>
      <c r="Y94" s="73">
        <v>42735</v>
      </c>
      <c r="Z94" s="10" t="s">
        <v>813</v>
      </c>
      <c r="AA94" s="15" t="s">
        <v>753</v>
      </c>
      <c r="AB94" s="2"/>
      <c r="DC94" s="33" t="s">
        <v>542</v>
      </c>
      <c r="DE94" s="3" t="str">
        <f t="shared" si="7"/>
        <v>realizar foros y eventos.</v>
      </c>
    </row>
    <row r="95" spans="1:236" ht="56.25" customHeight="1" x14ac:dyDescent="0.25">
      <c r="A95" s="7">
        <v>63</v>
      </c>
      <c r="B95" s="7">
        <v>410</v>
      </c>
      <c r="C95" s="15" t="s">
        <v>148</v>
      </c>
      <c r="D95" s="11" t="s">
        <v>149</v>
      </c>
      <c r="E95" s="11" t="s">
        <v>14</v>
      </c>
      <c r="F95" s="8">
        <v>296127</v>
      </c>
      <c r="G95" s="29" t="s">
        <v>186</v>
      </c>
      <c r="H95" s="11" t="s">
        <v>43</v>
      </c>
      <c r="I95" s="11" t="s">
        <v>18</v>
      </c>
      <c r="J95" s="11" t="s">
        <v>145</v>
      </c>
      <c r="K95" s="4">
        <v>1</v>
      </c>
      <c r="L95" s="4" t="s">
        <v>44</v>
      </c>
      <c r="M95" s="4" t="s">
        <v>44</v>
      </c>
      <c r="N95" s="15" t="s">
        <v>499</v>
      </c>
      <c r="O95" s="15" t="s">
        <v>722</v>
      </c>
      <c r="P95" s="15">
        <v>12.523633500000001</v>
      </c>
      <c r="Q95" s="44">
        <v>50000000</v>
      </c>
      <c r="R95" s="44">
        <f t="shared" si="5"/>
        <v>626181675</v>
      </c>
      <c r="S95" s="66">
        <f t="shared" si="8"/>
        <v>79849.031034004627</v>
      </c>
      <c r="T95" s="28">
        <v>1000000</v>
      </c>
      <c r="U95" s="28"/>
      <c r="V95" s="28"/>
      <c r="W95" s="28">
        <f t="shared" si="6"/>
        <v>1000000</v>
      </c>
      <c r="X95" s="73">
        <v>42461</v>
      </c>
      <c r="Y95" s="73">
        <v>42735</v>
      </c>
      <c r="Z95" s="10" t="s">
        <v>813</v>
      </c>
      <c r="AA95" s="15" t="s">
        <v>755</v>
      </c>
      <c r="AB95" s="2"/>
      <c r="DC95" s="33" t="s">
        <v>543</v>
      </c>
      <c r="DE95" s="3" t="str">
        <f t="shared" si="7"/>
        <v>hacer mantenimiento de equipos y software educativo para establecimientos educativos.</v>
      </c>
    </row>
    <row r="96" spans="1:236" ht="56.25" customHeight="1" x14ac:dyDescent="0.25">
      <c r="A96" s="7">
        <v>63</v>
      </c>
      <c r="B96" s="7">
        <v>417</v>
      </c>
      <c r="C96" s="15" t="s">
        <v>148</v>
      </c>
      <c r="D96" s="11" t="s">
        <v>149</v>
      </c>
      <c r="E96" s="11" t="s">
        <v>14</v>
      </c>
      <c r="F96" s="8">
        <v>296127</v>
      </c>
      <c r="G96" s="29" t="s">
        <v>197</v>
      </c>
      <c r="H96" s="11" t="s">
        <v>43</v>
      </c>
      <c r="I96" s="11" t="s">
        <v>18</v>
      </c>
      <c r="J96" s="11" t="s">
        <v>145</v>
      </c>
      <c r="K96" s="4">
        <v>1</v>
      </c>
      <c r="L96" s="4"/>
      <c r="M96" s="4"/>
      <c r="N96" s="15" t="s">
        <v>572</v>
      </c>
      <c r="O96" s="15" t="s">
        <v>722</v>
      </c>
      <c r="P96" s="15">
        <v>8</v>
      </c>
      <c r="Q96" s="44">
        <v>151007602.14290524</v>
      </c>
      <c r="R96" s="44">
        <f t="shared" si="5"/>
        <v>1208060817.1432419</v>
      </c>
      <c r="S96" s="66">
        <f t="shared" si="8"/>
        <v>14537920.375</v>
      </c>
      <c r="T96" s="28">
        <f>113758959+2544404</f>
        <v>116303363</v>
      </c>
      <c r="U96" s="28"/>
      <c r="V96" s="28"/>
      <c r="W96" s="28">
        <f t="shared" si="6"/>
        <v>116303363</v>
      </c>
      <c r="X96" s="73">
        <v>42385</v>
      </c>
      <c r="Y96" s="73">
        <v>42735</v>
      </c>
      <c r="Z96" s="15" t="s">
        <v>813</v>
      </c>
      <c r="AA96" s="15"/>
      <c r="AB96" s="2"/>
      <c r="DC96" s="33" t="s">
        <v>544</v>
      </c>
      <c r="DE96" s="3" t="str">
        <f t="shared" si="7"/>
        <v>apropiar nuevas tecnologías.</v>
      </c>
    </row>
    <row r="97" spans="1:109" ht="56.25" customHeight="1" x14ac:dyDescent="0.25">
      <c r="A97" s="7">
        <v>63</v>
      </c>
      <c r="B97" s="7">
        <v>418</v>
      </c>
      <c r="C97" s="15" t="s">
        <v>148</v>
      </c>
      <c r="D97" s="11" t="s">
        <v>149</v>
      </c>
      <c r="E97" s="11" t="s">
        <v>14</v>
      </c>
      <c r="F97" s="8">
        <v>296127</v>
      </c>
      <c r="G97" s="29" t="s">
        <v>197</v>
      </c>
      <c r="H97" s="11" t="s">
        <v>43</v>
      </c>
      <c r="I97" s="11" t="s">
        <v>18</v>
      </c>
      <c r="J97" s="11" t="s">
        <v>145</v>
      </c>
      <c r="K97" s="4">
        <v>1</v>
      </c>
      <c r="L97" s="4"/>
      <c r="M97" s="4"/>
      <c r="N97" s="15" t="s">
        <v>573</v>
      </c>
      <c r="O97" s="15" t="s">
        <v>722</v>
      </c>
      <c r="P97" s="15">
        <v>30</v>
      </c>
      <c r="Q97" s="44">
        <v>151186921.26615</v>
      </c>
      <c r="R97" s="44">
        <f t="shared" si="5"/>
        <v>4535607637.9844999</v>
      </c>
      <c r="S97" s="66">
        <f t="shared" si="8"/>
        <v>51719920.200000003</v>
      </c>
      <c r="T97" s="28">
        <v>1551597606</v>
      </c>
      <c r="U97" s="28"/>
      <c r="V97" s="28"/>
      <c r="W97" s="28">
        <f t="shared" si="6"/>
        <v>1551597606</v>
      </c>
      <c r="X97" s="73">
        <v>42385</v>
      </c>
      <c r="Y97" s="73">
        <v>42735</v>
      </c>
      <c r="Z97" s="15" t="s">
        <v>813</v>
      </c>
      <c r="AA97" s="15"/>
      <c r="AB97" s="2"/>
      <c r="DC97" s="33" t="s">
        <v>545</v>
      </c>
      <c r="DE97" s="3" t="str">
        <f t="shared" si="7"/>
        <v>hacer mantenimiento a la infraestructura educativa (conservación preventiva, correctiva y de mejoramiento de los establecimientos educativos con el objeto de garantizar su adecuado funcionamiento sin modificar la infraestructura existente).</v>
      </c>
    </row>
    <row r="98" spans="1:109" ht="83.25" customHeight="1" x14ac:dyDescent="0.25">
      <c r="A98" s="7">
        <v>63</v>
      </c>
      <c r="B98" s="7">
        <v>418</v>
      </c>
      <c r="C98" s="15" t="s">
        <v>148</v>
      </c>
      <c r="D98" s="11" t="s">
        <v>149</v>
      </c>
      <c r="E98" s="11" t="s">
        <v>14</v>
      </c>
      <c r="F98" s="8">
        <v>296127</v>
      </c>
      <c r="G98" s="29" t="s">
        <v>197</v>
      </c>
      <c r="H98" s="11" t="s">
        <v>43</v>
      </c>
      <c r="I98" s="11" t="s">
        <v>18</v>
      </c>
      <c r="J98" s="11" t="s">
        <v>189</v>
      </c>
      <c r="K98" s="4">
        <v>1</v>
      </c>
      <c r="L98" s="4"/>
      <c r="M98" s="4"/>
      <c r="N98" s="108" t="s">
        <v>574</v>
      </c>
      <c r="O98" s="15" t="s">
        <v>723</v>
      </c>
      <c r="P98" s="15">
        <v>1</v>
      </c>
      <c r="Q98" s="44">
        <v>2070990846.75</v>
      </c>
      <c r="R98" s="44">
        <f t="shared" si="5"/>
        <v>2070990846.75</v>
      </c>
      <c r="S98" s="66">
        <f t="shared" si="8"/>
        <v>100000000</v>
      </c>
      <c r="T98" s="28">
        <v>100000000</v>
      </c>
      <c r="U98" s="28"/>
      <c r="V98" s="28"/>
      <c r="W98" s="28">
        <f t="shared" si="6"/>
        <v>100000000</v>
      </c>
      <c r="X98" s="73" t="s">
        <v>805</v>
      </c>
      <c r="Y98" s="73" t="s">
        <v>806</v>
      </c>
      <c r="Z98" s="15" t="s">
        <v>813</v>
      </c>
      <c r="AA98" s="15" t="s">
        <v>803</v>
      </c>
      <c r="AB98" s="2"/>
      <c r="DC98" s="38" t="s">
        <v>525</v>
      </c>
      <c r="DE98" s="3" t="str">
        <f t="shared" si="7"/>
        <v xml:space="preserve">financiación de proyectos para mejoramiento de la calidad educativa. </v>
      </c>
    </row>
    <row r="99" spans="1:109" ht="83.25" customHeight="1" x14ac:dyDescent="0.25">
      <c r="A99" s="7">
        <v>63</v>
      </c>
      <c r="B99" s="7">
        <v>419</v>
      </c>
      <c r="C99" s="15" t="s">
        <v>148</v>
      </c>
      <c r="D99" s="11" t="s">
        <v>149</v>
      </c>
      <c r="E99" s="11" t="s">
        <v>14</v>
      </c>
      <c r="F99" s="8">
        <v>296127</v>
      </c>
      <c r="G99" s="29" t="s">
        <v>197</v>
      </c>
      <c r="H99" s="11" t="s">
        <v>43</v>
      </c>
      <c r="I99" s="11" t="s">
        <v>18</v>
      </c>
      <c r="J99" s="11" t="s">
        <v>145</v>
      </c>
      <c r="K99" s="4">
        <v>1</v>
      </c>
      <c r="L99" s="4" t="s">
        <v>44</v>
      </c>
      <c r="M99" s="4" t="s">
        <v>44</v>
      </c>
      <c r="N99" s="108" t="s">
        <v>575</v>
      </c>
      <c r="O99" s="15" t="s">
        <v>731</v>
      </c>
      <c r="P99" s="15">
        <v>1</v>
      </c>
      <c r="Q99" s="44">
        <v>757259811</v>
      </c>
      <c r="R99" s="44">
        <f t="shared" si="5"/>
        <v>757259811</v>
      </c>
      <c r="S99" s="66">
        <f t="shared" si="8"/>
        <v>3000000</v>
      </c>
      <c r="T99" s="28">
        <v>3000000</v>
      </c>
      <c r="U99" s="28"/>
      <c r="V99" s="28"/>
      <c r="W99" s="28">
        <f t="shared" si="6"/>
        <v>3000000</v>
      </c>
      <c r="X99" s="73">
        <v>42385</v>
      </c>
      <c r="Y99" s="73">
        <v>42719</v>
      </c>
      <c r="Z99" s="15" t="s">
        <v>813</v>
      </c>
      <c r="AA99" s="15" t="s">
        <v>754</v>
      </c>
      <c r="AB99" s="2"/>
      <c r="DC99" s="38" t="s">
        <v>209</v>
      </c>
      <c r="DE99" s="3" t="str">
        <f t="shared" si="7"/>
        <v>dotacion de material didactico para establecimientos educativos</v>
      </c>
    </row>
    <row r="100" spans="1:109" ht="83.25" customHeight="1" x14ac:dyDescent="0.25">
      <c r="A100" s="7">
        <v>63</v>
      </c>
      <c r="B100" s="7">
        <v>420</v>
      </c>
      <c r="C100" s="15" t="s">
        <v>148</v>
      </c>
      <c r="D100" s="11" t="s">
        <v>149</v>
      </c>
      <c r="E100" s="11" t="s">
        <v>14</v>
      </c>
      <c r="F100" s="8">
        <v>296127</v>
      </c>
      <c r="G100" s="29" t="s">
        <v>197</v>
      </c>
      <c r="H100" s="11" t="s">
        <v>43</v>
      </c>
      <c r="I100" s="11" t="s">
        <v>18</v>
      </c>
      <c r="J100" s="11" t="s">
        <v>145</v>
      </c>
      <c r="K100" s="4">
        <v>1</v>
      </c>
      <c r="L100" s="4" t="s">
        <v>44</v>
      </c>
      <c r="M100" s="4" t="s">
        <v>44</v>
      </c>
      <c r="N100" s="108" t="s">
        <v>576</v>
      </c>
      <c r="O100" s="15" t="s">
        <v>724</v>
      </c>
      <c r="P100" s="15">
        <v>160</v>
      </c>
      <c r="Q100" s="44">
        <v>2223016.4906250001</v>
      </c>
      <c r="R100" s="44">
        <f t="shared" si="5"/>
        <v>355682638.5</v>
      </c>
      <c r="S100" s="66">
        <f t="shared" si="8"/>
        <v>500000</v>
      </c>
      <c r="T100" s="28">
        <v>80000000</v>
      </c>
      <c r="U100" s="28">
        <f>80000000</f>
        <v>80000000</v>
      </c>
      <c r="V100" s="28"/>
      <c r="W100" s="28">
        <f t="shared" si="6"/>
        <v>0</v>
      </c>
      <c r="X100" s="73">
        <v>42401</v>
      </c>
      <c r="Y100" s="73">
        <v>42720</v>
      </c>
      <c r="Z100" s="15" t="s">
        <v>813</v>
      </c>
      <c r="AA100" s="15" t="s">
        <v>757</v>
      </c>
      <c r="AB100" s="2"/>
      <c r="DC100" s="38" t="s">
        <v>59</v>
      </c>
      <c r="DE100" s="3" t="str">
        <f t="shared" si="7"/>
        <v>capacitación recursos humanos (docentes).</v>
      </c>
    </row>
    <row r="101" spans="1:109" ht="83.25" customHeight="1" x14ac:dyDescent="0.25">
      <c r="A101" s="7">
        <v>63</v>
      </c>
      <c r="B101" s="7">
        <v>421</v>
      </c>
      <c r="C101" s="15" t="s">
        <v>148</v>
      </c>
      <c r="D101" s="11" t="s">
        <v>149</v>
      </c>
      <c r="E101" s="11" t="s">
        <v>14</v>
      </c>
      <c r="F101" s="8">
        <v>296127</v>
      </c>
      <c r="G101" s="29" t="s">
        <v>197</v>
      </c>
      <c r="H101" s="11" t="s">
        <v>43</v>
      </c>
      <c r="I101" s="11" t="s">
        <v>18</v>
      </c>
      <c r="J101" s="11" t="s">
        <v>145</v>
      </c>
      <c r="K101" s="4">
        <v>1</v>
      </c>
      <c r="L101" s="4" t="s">
        <v>44</v>
      </c>
      <c r="M101" s="4" t="s">
        <v>44</v>
      </c>
      <c r="N101" s="108" t="s">
        <v>577</v>
      </c>
      <c r="O101" s="15" t="s">
        <v>725</v>
      </c>
      <c r="P101" s="15">
        <v>300</v>
      </c>
      <c r="Q101" s="44">
        <v>841399.79</v>
      </c>
      <c r="R101" s="44">
        <f t="shared" si="5"/>
        <v>252419937</v>
      </c>
      <c r="S101" s="66">
        <f t="shared" si="8"/>
        <v>20000</v>
      </c>
      <c r="T101" s="28">
        <v>6000000</v>
      </c>
      <c r="U101" s="28"/>
      <c r="V101" s="28"/>
      <c r="W101" s="28">
        <f t="shared" si="6"/>
        <v>6000000</v>
      </c>
      <c r="X101" s="73">
        <v>42385</v>
      </c>
      <c r="Y101" s="73">
        <v>42719</v>
      </c>
      <c r="Z101" s="15" t="s">
        <v>813</v>
      </c>
      <c r="AA101" s="15" t="s">
        <v>754</v>
      </c>
      <c r="AB101" s="2"/>
      <c r="DC101" s="38" t="s">
        <v>526</v>
      </c>
      <c r="DE101" s="3" t="str">
        <f t="shared" si="7"/>
        <v>asistencia técnica y asesoria</v>
      </c>
    </row>
    <row r="102" spans="1:109" ht="83.25" hidden="1" customHeight="1" x14ac:dyDescent="0.25">
      <c r="A102" s="7">
        <v>63</v>
      </c>
      <c r="B102" s="7">
        <v>422</v>
      </c>
      <c r="C102" s="15" t="s">
        <v>148</v>
      </c>
      <c r="D102" s="11" t="s">
        <v>149</v>
      </c>
      <c r="E102" s="11" t="s">
        <v>14</v>
      </c>
      <c r="F102" s="8">
        <v>296127</v>
      </c>
      <c r="G102" s="29" t="s">
        <v>197</v>
      </c>
      <c r="H102" s="11" t="s">
        <v>43</v>
      </c>
      <c r="I102" s="11" t="s">
        <v>18</v>
      </c>
      <c r="J102" s="11" t="s">
        <v>741</v>
      </c>
      <c r="K102" s="4">
        <v>1</v>
      </c>
      <c r="L102" s="4" t="s">
        <v>44</v>
      </c>
      <c r="M102" s="4" t="s">
        <v>44</v>
      </c>
      <c r="N102" s="38" t="s">
        <v>578</v>
      </c>
      <c r="O102" s="15" t="s">
        <v>725</v>
      </c>
      <c r="P102" s="15">
        <v>1</v>
      </c>
      <c r="Q102" s="44">
        <v>189314952.75</v>
      </c>
      <c r="R102" s="44">
        <f t="shared" si="5"/>
        <v>189314952.75</v>
      </c>
      <c r="S102" s="66">
        <f t="shared" si="8"/>
        <v>0</v>
      </c>
      <c r="T102" s="75">
        <v>0</v>
      </c>
      <c r="U102" s="28"/>
      <c r="V102" s="28"/>
      <c r="W102" s="28">
        <f t="shared" si="6"/>
        <v>0</v>
      </c>
      <c r="X102" s="15"/>
      <c r="Y102" s="15"/>
      <c r="Z102" s="15" t="s">
        <v>813</v>
      </c>
      <c r="AA102" s="15"/>
      <c r="AB102" s="2"/>
      <c r="DC102" s="38" t="s">
        <v>140</v>
      </c>
      <c r="DE102" s="3" t="str">
        <f t="shared" si="7"/>
        <v>foros y eventos</v>
      </c>
    </row>
    <row r="103" spans="1:109" ht="83.25" customHeight="1" x14ac:dyDescent="0.25">
      <c r="A103" s="7">
        <v>63</v>
      </c>
      <c r="B103" s="7">
        <v>422</v>
      </c>
      <c r="C103" s="15" t="s">
        <v>148</v>
      </c>
      <c r="D103" s="11" t="s">
        <v>149</v>
      </c>
      <c r="E103" s="11" t="s">
        <v>14</v>
      </c>
      <c r="F103" s="8">
        <v>296127</v>
      </c>
      <c r="G103" s="29" t="s">
        <v>197</v>
      </c>
      <c r="H103" s="11" t="s">
        <v>43</v>
      </c>
      <c r="I103" s="11" t="s">
        <v>18</v>
      </c>
      <c r="J103" s="11" t="s">
        <v>145</v>
      </c>
      <c r="K103" s="4">
        <v>1</v>
      </c>
      <c r="L103" s="4" t="s">
        <v>44</v>
      </c>
      <c r="M103" s="4" t="s">
        <v>44</v>
      </c>
      <c r="N103" s="108" t="s">
        <v>579</v>
      </c>
      <c r="O103" s="15" t="s">
        <v>725</v>
      </c>
      <c r="P103" s="15">
        <v>18</v>
      </c>
      <c r="Q103" s="44">
        <v>14253312.442599999</v>
      </c>
      <c r="R103" s="44">
        <f t="shared" si="5"/>
        <v>256559623.96679997</v>
      </c>
      <c r="S103" s="66">
        <f t="shared" si="8"/>
        <v>444444.44444444444</v>
      </c>
      <c r="T103" s="28">
        <v>8000000</v>
      </c>
      <c r="U103" s="28">
        <f>8000000</f>
        <v>8000000</v>
      </c>
      <c r="V103" s="28" t="s">
        <v>833</v>
      </c>
      <c r="W103" s="28">
        <f t="shared" si="6"/>
        <v>0</v>
      </c>
      <c r="X103" s="73">
        <v>42370</v>
      </c>
      <c r="Y103" s="73">
        <v>42735</v>
      </c>
      <c r="Z103" s="15" t="s">
        <v>813</v>
      </c>
      <c r="AA103" s="15" t="s">
        <v>753</v>
      </c>
      <c r="AB103" s="2"/>
      <c r="DC103" s="38" t="s">
        <v>527</v>
      </c>
      <c r="DE103" s="3" t="str">
        <f t="shared" si="7"/>
        <v>apropiación nuevas tecnologías</v>
      </c>
    </row>
    <row r="104" spans="1:109" ht="83.25" hidden="1" customHeight="1" x14ac:dyDescent="0.25">
      <c r="A104" s="7">
        <v>63</v>
      </c>
      <c r="B104" s="7">
        <v>422</v>
      </c>
      <c r="C104" s="15" t="s">
        <v>148</v>
      </c>
      <c r="D104" s="11" t="s">
        <v>149</v>
      </c>
      <c r="E104" s="11" t="s">
        <v>14</v>
      </c>
      <c r="F104" s="8">
        <v>296127</v>
      </c>
      <c r="G104" s="29" t="s">
        <v>546</v>
      </c>
      <c r="H104" s="11" t="s">
        <v>43</v>
      </c>
      <c r="I104" s="11" t="s">
        <v>18</v>
      </c>
      <c r="J104" s="11" t="s">
        <v>145</v>
      </c>
      <c r="K104" s="4">
        <v>1</v>
      </c>
      <c r="L104" s="4" t="s">
        <v>44</v>
      </c>
      <c r="M104" s="4" t="s">
        <v>44</v>
      </c>
      <c r="N104" s="33" t="s">
        <v>580</v>
      </c>
      <c r="O104" s="15" t="s">
        <v>731</v>
      </c>
      <c r="P104" s="42">
        <v>1</v>
      </c>
      <c r="Q104" s="44">
        <v>23000000</v>
      </c>
      <c r="R104" s="44">
        <f t="shared" si="5"/>
        <v>23000000</v>
      </c>
      <c r="S104" s="66">
        <f t="shared" si="8"/>
        <v>0</v>
      </c>
      <c r="T104" s="75">
        <v>0</v>
      </c>
      <c r="U104" s="28"/>
      <c r="V104" s="28"/>
      <c r="W104" s="28">
        <f t="shared" si="6"/>
        <v>0</v>
      </c>
      <c r="X104" s="15"/>
      <c r="Y104" s="15"/>
      <c r="Z104" s="15"/>
      <c r="AA104" s="15"/>
      <c r="AB104" s="2"/>
      <c r="DC104" s="35" t="s">
        <v>528</v>
      </c>
      <c r="DE104" s="3" t="str">
        <f t="shared" si="7"/>
        <v>mantenimiento infraestructura educativa (conservación preventiva, correctiva y de mejoramiento de los establecimientos educativos con el objeto de garantizar su adecuado funcionamiento sin modificar la infraestructura existente).</v>
      </c>
    </row>
    <row r="105" spans="1:109" ht="38.25" customHeight="1" x14ac:dyDescent="0.25">
      <c r="A105" s="7">
        <v>63</v>
      </c>
      <c r="B105" s="7">
        <v>602</v>
      </c>
      <c r="C105" s="15" t="s">
        <v>148</v>
      </c>
      <c r="D105" s="11" t="s">
        <v>149</v>
      </c>
      <c r="E105" s="11" t="s">
        <v>14</v>
      </c>
      <c r="F105" s="8">
        <v>296127</v>
      </c>
      <c r="G105" s="11" t="s">
        <v>198</v>
      </c>
      <c r="H105" s="11" t="s">
        <v>43</v>
      </c>
      <c r="I105" s="11" t="s">
        <v>18</v>
      </c>
      <c r="J105" s="11" t="s">
        <v>189</v>
      </c>
      <c r="K105" s="4">
        <v>1</v>
      </c>
      <c r="L105" s="4" t="s">
        <v>45</v>
      </c>
      <c r="M105" s="4" t="s">
        <v>46</v>
      </c>
      <c r="N105" s="15" t="s">
        <v>581</v>
      </c>
      <c r="O105" s="15" t="s">
        <v>732</v>
      </c>
      <c r="P105" s="15">
        <v>1</v>
      </c>
      <c r="Q105" s="44">
        <v>14962500000</v>
      </c>
      <c r="R105" s="44">
        <f t="shared" si="5"/>
        <v>14962500000</v>
      </c>
      <c r="S105" s="66">
        <f t="shared" si="8"/>
        <v>10478200000</v>
      </c>
      <c r="T105" s="81">
        <v>10478200000</v>
      </c>
      <c r="U105" s="81"/>
      <c r="V105" s="81"/>
      <c r="W105" s="28">
        <f t="shared" si="6"/>
        <v>10478200000</v>
      </c>
      <c r="X105" s="15" t="s">
        <v>805</v>
      </c>
      <c r="Y105" s="15" t="s">
        <v>812</v>
      </c>
      <c r="Z105" s="15" t="s">
        <v>813</v>
      </c>
      <c r="AA105" s="15" t="s">
        <v>814</v>
      </c>
      <c r="AB105" s="2"/>
      <c r="DC105" s="32" t="s">
        <v>508</v>
      </c>
      <c r="DE105" s="3" t="str">
        <f t="shared" si="7"/>
        <v>administración del servicio educativo</v>
      </c>
    </row>
    <row r="106" spans="1:109" ht="74.25" customHeight="1" x14ac:dyDescent="0.25">
      <c r="A106" s="7">
        <v>63</v>
      </c>
      <c r="B106" s="7">
        <v>602</v>
      </c>
      <c r="C106" s="15" t="s">
        <v>148</v>
      </c>
      <c r="D106" s="11" t="s">
        <v>149</v>
      </c>
      <c r="E106" s="11" t="s">
        <v>14</v>
      </c>
      <c r="F106" s="8">
        <v>296127</v>
      </c>
      <c r="G106" s="11" t="s">
        <v>198</v>
      </c>
      <c r="H106" s="11" t="s">
        <v>43</v>
      </c>
      <c r="I106" s="11" t="s">
        <v>18</v>
      </c>
      <c r="J106" s="11" t="s">
        <v>189</v>
      </c>
      <c r="K106" s="4">
        <v>1</v>
      </c>
      <c r="L106" s="4" t="s">
        <v>45</v>
      </c>
      <c r="M106" s="4" t="s">
        <v>46</v>
      </c>
      <c r="N106" s="15" t="s">
        <v>582</v>
      </c>
      <c r="O106" s="15" t="s">
        <v>732</v>
      </c>
      <c r="P106" s="15">
        <v>1</v>
      </c>
      <c r="Q106" s="44">
        <v>787500000</v>
      </c>
      <c r="R106" s="44">
        <f t="shared" si="5"/>
        <v>787500000</v>
      </c>
      <c r="S106" s="66">
        <f t="shared" si="8"/>
        <v>500000000</v>
      </c>
      <c r="T106" s="81">
        <v>500000000</v>
      </c>
      <c r="U106" s="81"/>
      <c r="V106" s="81"/>
      <c r="W106" s="28">
        <f t="shared" si="6"/>
        <v>500000000</v>
      </c>
      <c r="X106" s="15" t="s">
        <v>805</v>
      </c>
      <c r="Y106" s="82">
        <v>42705</v>
      </c>
      <c r="Z106" s="15" t="s">
        <v>813</v>
      </c>
      <c r="AA106" s="15" t="s">
        <v>815</v>
      </c>
      <c r="AB106" s="2"/>
      <c r="DC106" s="32" t="s">
        <v>509</v>
      </c>
      <c r="DE106" s="3" t="str">
        <f t="shared" si="7"/>
        <v xml:space="preserve">pago sentencias y conciliaciones </v>
      </c>
    </row>
    <row r="107" spans="1:109" ht="74.25" customHeight="1" x14ac:dyDescent="0.25">
      <c r="A107" s="7">
        <v>63</v>
      </c>
      <c r="B107" s="7">
        <v>335</v>
      </c>
      <c r="C107" s="15" t="s">
        <v>148</v>
      </c>
      <c r="D107" s="11" t="s">
        <v>149</v>
      </c>
      <c r="E107" s="11" t="s">
        <v>14</v>
      </c>
      <c r="F107" s="8">
        <v>296127</v>
      </c>
      <c r="G107" s="29" t="s">
        <v>208</v>
      </c>
      <c r="H107" s="11" t="s">
        <v>43</v>
      </c>
      <c r="I107" s="11" t="s">
        <v>18</v>
      </c>
      <c r="J107" s="11" t="s">
        <v>188</v>
      </c>
      <c r="K107" s="4">
        <v>1</v>
      </c>
      <c r="L107" s="5"/>
      <c r="M107" s="5"/>
      <c r="N107" s="81" t="s">
        <v>583</v>
      </c>
      <c r="O107" s="10"/>
      <c r="P107" s="15">
        <v>1</v>
      </c>
      <c r="Q107" s="44">
        <v>150000000000</v>
      </c>
      <c r="R107" s="44">
        <f t="shared" si="5"/>
        <v>150000000000</v>
      </c>
      <c r="S107" s="66">
        <f t="shared" si="8"/>
        <v>30000000000</v>
      </c>
      <c r="T107" s="75">
        <v>30000000000</v>
      </c>
      <c r="U107" s="75">
        <f>30000000000</f>
        <v>30000000000</v>
      </c>
      <c r="V107" s="28" t="s">
        <v>826</v>
      </c>
      <c r="W107" s="28">
        <f t="shared" si="6"/>
        <v>0</v>
      </c>
      <c r="X107" s="83">
        <v>42370</v>
      </c>
      <c r="Y107" s="83">
        <v>42735</v>
      </c>
      <c r="Z107" s="15" t="s">
        <v>818</v>
      </c>
      <c r="AA107" s="15" t="s">
        <v>771</v>
      </c>
      <c r="AB107" s="2"/>
      <c r="DC107" s="32" t="s">
        <v>57</v>
      </c>
      <c r="DE107" s="3" t="str">
        <f t="shared" si="7"/>
        <v>contratación de la prestación del servicio educativo</v>
      </c>
    </row>
    <row r="108" spans="1:109" ht="74.25" customHeight="1" x14ac:dyDescent="0.25">
      <c r="A108" s="1">
        <v>63</v>
      </c>
      <c r="B108" s="1">
        <v>611</v>
      </c>
      <c r="C108" s="11" t="s">
        <v>148</v>
      </c>
      <c r="D108" s="11" t="s">
        <v>149</v>
      </c>
      <c r="E108" s="11" t="s">
        <v>14</v>
      </c>
      <c r="F108" s="8">
        <v>296127</v>
      </c>
      <c r="G108" s="11" t="s">
        <v>199</v>
      </c>
      <c r="H108" s="11" t="s">
        <v>43</v>
      </c>
      <c r="I108" s="11" t="s">
        <v>18</v>
      </c>
      <c r="J108" s="11" t="s">
        <v>189</v>
      </c>
      <c r="K108" s="4">
        <v>1</v>
      </c>
      <c r="L108" s="11"/>
      <c r="M108" s="11"/>
      <c r="N108" s="35" t="s">
        <v>611</v>
      </c>
      <c r="O108" s="15" t="s">
        <v>731</v>
      </c>
      <c r="P108" s="11">
        <v>1</v>
      </c>
      <c r="Q108" s="44">
        <v>10908270000</v>
      </c>
      <c r="R108" s="44">
        <f t="shared" si="5"/>
        <v>10908270000</v>
      </c>
      <c r="S108" s="66">
        <f t="shared" si="8"/>
        <v>900000000</v>
      </c>
      <c r="T108" s="30">
        <v>900000000</v>
      </c>
      <c r="U108" s="30"/>
      <c r="V108" s="30"/>
      <c r="W108" s="28">
        <f t="shared" si="6"/>
        <v>900000000</v>
      </c>
      <c r="X108" s="11"/>
      <c r="Y108" s="11"/>
      <c r="Z108" s="15" t="s">
        <v>819</v>
      </c>
      <c r="AA108" s="11"/>
      <c r="AB108" s="2"/>
      <c r="DC108" s="32" t="s">
        <v>510</v>
      </c>
      <c r="DE108" s="3" t="str">
        <f t="shared" si="7"/>
        <v>pago sentencias y conciliaciones</v>
      </c>
    </row>
    <row r="109" spans="1:109" ht="74.25" customHeight="1" x14ac:dyDescent="0.25">
      <c r="A109" s="1">
        <v>63</v>
      </c>
      <c r="B109" s="1">
        <v>612</v>
      </c>
      <c r="C109" s="11" t="s">
        <v>148</v>
      </c>
      <c r="D109" s="11" t="s">
        <v>149</v>
      </c>
      <c r="E109" s="11" t="s">
        <v>14</v>
      </c>
      <c r="F109" s="8">
        <v>296127</v>
      </c>
      <c r="G109" s="11" t="s">
        <v>199</v>
      </c>
      <c r="H109" s="11" t="s">
        <v>43</v>
      </c>
      <c r="I109" s="11" t="s">
        <v>18</v>
      </c>
      <c r="J109" s="11" t="s">
        <v>189</v>
      </c>
      <c r="K109" s="4">
        <v>1</v>
      </c>
      <c r="L109" s="11"/>
      <c r="M109" s="11"/>
      <c r="N109" s="112" t="s">
        <v>612</v>
      </c>
      <c r="O109" s="15" t="s">
        <v>731</v>
      </c>
      <c r="P109" s="11">
        <v>1</v>
      </c>
      <c r="Q109" s="44">
        <v>10706265000</v>
      </c>
      <c r="R109" s="44">
        <f t="shared" si="5"/>
        <v>10706265000</v>
      </c>
      <c r="S109" s="66">
        <f t="shared" si="8"/>
        <v>300000000</v>
      </c>
      <c r="T109" s="30">
        <v>300000000</v>
      </c>
      <c r="U109" s="30"/>
      <c r="V109" s="30"/>
      <c r="W109" s="28">
        <f t="shared" si="6"/>
        <v>300000000</v>
      </c>
      <c r="X109" s="11"/>
      <c r="Y109" s="11"/>
      <c r="Z109" s="15" t="s">
        <v>819</v>
      </c>
      <c r="AA109" s="11"/>
      <c r="AB109" s="2"/>
      <c r="DC109" s="86" t="s">
        <v>511</v>
      </c>
      <c r="DE109" s="3" t="str">
        <f t="shared" si="7"/>
        <v xml:space="preserve">promoción e implementación de estrategias de desarrollo pedagógico  </v>
      </c>
    </row>
    <row r="110" spans="1:109" ht="83.25" hidden="1" customHeight="1" x14ac:dyDescent="0.25">
      <c r="A110" s="1">
        <v>63</v>
      </c>
      <c r="B110" s="1">
        <v>614</v>
      </c>
      <c r="C110" s="11" t="s">
        <v>148</v>
      </c>
      <c r="D110" s="11" t="s">
        <v>149</v>
      </c>
      <c r="E110" s="11" t="s">
        <v>14</v>
      </c>
      <c r="F110" s="8">
        <v>296127</v>
      </c>
      <c r="G110" s="11" t="s">
        <v>199</v>
      </c>
      <c r="H110" s="11" t="s">
        <v>43</v>
      </c>
      <c r="I110" s="11" t="s">
        <v>18</v>
      </c>
      <c r="J110" s="11" t="s">
        <v>189</v>
      </c>
      <c r="K110" s="4">
        <v>1</v>
      </c>
      <c r="L110" s="11"/>
      <c r="M110" s="11"/>
      <c r="N110" s="35" t="s">
        <v>520</v>
      </c>
      <c r="O110" s="15" t="s">
        <v>731</v>
      </c>
      <c r="P110" s="11">
        <v>1</v>
      </c>
      <c r="Q110" s="44">
        <v>11110275000</v>
      </c>
      <c r="R110" s="44">
        <f t="shared" si="5"/>
        <v>11110275000</v>
      </c>
      <c r="S110" s="66">
        <f t="shared" si="8"/>
        <v>0</v>
      </c>
      <c r="T110" s="75">
        <v>0</v>
      </c>
      <c r="U110" s="30"/>
      <c r="V110" s="30"/>
      <c r="W110" s="28">
        <f t="shared" si="6"/>
        <v>0</v>
      </c>
      <c r="X110" s="11"/>
      <c r="Y110" s="11"/>
      <c r="Z110" s="15" t="s">
        <v>819</v>
      </c>
      <c r="AA110" s="11"/>
      <c r="AB110" s="2"/>
      <c r="DC110" s="32" t="s">
        <v>512</v>
      </c>
      <c r="DE110" s="3" t="str">
        <f t="shared" si="7"/>
        <v>arrendamiento de infraestructura para la prestaciòn del servicio educativo</v>
      </c>
    </row>
    <row r="111" spans="1:109" ht="50.25" customHeight="1" x14ac:dyDescent="0.25">
      <c r="A111" s="7">
        <v>63</v>
      </c>
      <c r="B111" s="7">
        <v>101</v>
      </c>
      <c r="C111" s="15" t="s">
        <v>148</v>
      </c>
      <c r="D111" s="11" t="s">
        <v>149</v>
      </c>
      <c r="E111" s="11" t="s">
        <v>14</v>
      </c>
      <c r="F111" s="8">
        <v>296127</v>
      </c>
      <c r="G111" s="11" t="s">
        <v>194</v>
      </c>
      <c r="H111" s="11" t="s">
        <v>43</v>
      </c>
      <c r="I111" s="11" t="s">
        <v>18</v>
      </c>
      <c r="J111" s="11" t="s">
        <v>192</v>
      </c>
      <c r="K111" s="4">
        <v>1</v>
      </c>
      <c r="L111" s="11"/>
      <c r="M111" s="11"/>
      <c r="N111" s="35" t="s">
        <v>533</v>
      </c>
      <c r="O111" s="15" t="s">
        <v>732</v>
      </c>
      <c r="P111" s="6">
        <v>1</v>
      </c>
      <c r="Q111" s="44">
        <v>2865408000</v>
      </c>
      <c r="R111" s="44">
        <f t="shared" si="5"/>
        <v>2865408000</v>
      </c>
      <c r="S111" s="66">
        <f t="shared" si="8"/>
        <v>1700000000</v>
      </c>
      <c r="T111" s="30">
        <v>1700000000</v>
      </c>
      <c r="U111" s="30"/>
      <c r="V111" s="30"/>
      <c r="W111" s="28">
        <f t="shared" si="6"/>
        <v>1700000000</v>
      </c>
      <c r="X111" s="83">
        <v>42387</v>
      </c>
      <c r="Y111" s="83">
        <v>42702</v>
      </c>
      <c r="Z111" s="15" t="s">
        <v>813</v>
      </c>
      <c r="AA111" s="11" t="s">
        <v>767</v>
      </c>
      <c r="AB111" s="2"/>
      <c r="DC111" s="35" t="s">
        <v>521</v>
      </c>
      <c r="DE111" s="3" t="str">
        <f t="shared" si="7"/>
        <v>formación y capacitación a docentes y estudiantes de ied  que han disminuido sus resultados en las pruebas saber</v>
      </c>
    </row>
    <row r="112" spans="1:109" ht="50.25" customHeight="1" x14ac:dyDescent="0.25">
      <c r="A112" s="7">
        <v>63</v>
      </c>
      <c r="B112" s="7">
        <v>101</v>
      </c>
      <c r="C112" s="15" t="s">
        <v>148</v>
      </c>
      <c r="D112" s="11" t="s">
        <v>149</v>
      </c>
      <c r="E112" s="11" t="s">
        <v>14</v>
      </c>
      <c r="F112" s="8">
        <v>296127</v>
      </c>
      <c r="G112" s="11" t="s">
        <v>194</v>
      </c>
      <c r="H112" s="11" t="s">
        <v>43</v>
      </c>
      <c r="I112" s="11" t="s">
        <v>18</v>
      </c>
      <c r="J112" s="11" t="s">
        <v>192</v>
      </c>
      <c r="K112" s="4">
        <v>1</v>
      </c>
      <c r="L112" s="11"/>
      <c r="M112" s="11"/>
      <c r="N112" s="35" t="s">
        <v>613</v>
      </c>
      <c r="O112" s="15" t="s">
        <v>732</v>
      </c>
      <c r="P112" s="6">
        <v>1</v>
      </c>
      <c r="Q112" s="44">
        <v>353412259</v>
      </c>
      <c r="R112" s="44">
        <f t="shared" si="5"/>
        <v>353412259</v>
      </c>
      <c r="S112" s="66">
        <f t="shared" si="8"/>
        <v>300000000</v>
      </c>
      <c r="T112" s="30">
        <v>300000000</v>
      </c>
      <c r="U112" s="30"/>
      <c r="V112" s="30"/>
      <c r="W112" s="28">
        <f t="shared" si="6"/>
        <v>300000000</v>
      </c>
      <c r="X112" s="83">
        <v>42387</v>
      </c>
      <c r="Y112" s="83">
        <v>42702</v>
      </c>
      <c r="Z112" s="15" t="s">
        <v>813</v>
      </c>
      <c r="AA112" s="11" t="s">
        <v>767</v>
      </c>
      <c r="AB112" s="2"/>
      <c r="DC112" s="35" t="s">
        <v>140</v>
      </c>
      <c r="DE112" s="3" t="str">
        <f t="shared" si="7"/>
        <v>foros y eventos</v>
      </c>
    </row>
    <row r="113" spans="1:109" ht="50.25" customHeight="1" x14ac:dyDescent="0.25">
      <c r="A113" s="7">
        <v>63</v>
      </c>
      <c r="B113" s="7">
        <v>101</v>
      </c>
      <c r="C113" s="15" t="s">
        <v>148</v>
      </c>
      <c r="D113" s="11" t="s">
        <v>149</v>
      </c>
      <c r="E113" s="11" t="s">
        <v>14</v>
      </c>
      <c r="F113" s="8">
        <v>296127</v>
      </c>
      <c r="G113" s="11" t="s">
        <v>194</v>
      </c>
      <c r="H113" s="11" t="s">
        <v>43</v>
      </c>
      <c r="I113" s="11" t="s">
        <v>18</v>
      </c>
      <c r="J113" s="11" t="s">
        <v>192</v>
      </c>
      <c r="K113" s="4">
        <v>1</v>
      </c>
      <c r="L113" s="11"/>
      <c r="M113" s="11"/>
      <c r="N113" s="32" t="s">
        <v>795</v>
      </c>
      <c r="O113" s="15" t="s">
        <v>732</v>
      </c>
      <c r="P113" s="6">
        <v>1</v>
      </c>
      <c r="Q113" s="44">
        <v>353412259</v>
      </c>
      <c r="R113" s="44">
        <f t="shared" si="5"/>
        <v>353412259</v>
      </c>
      <c r="S113" s="66">
        <f t="shared" si="8"/>
        <v>100000000</v>
      </c>
      <c r="T113" s="30">
        <v>100000000</v>
      </c>
      <c r="U113" s="30"/>
      <c r="V113" s="30"/>
      <c r="W113" s="28">
        <f t="shared" si="6"/>
        <v>100000000</v>
      </c>
      <c r="X113" s="83">
        <v>42387</v>
      </c>
      <c r="Y113" s="83">
        <v>42702</v>
      </c>
      <c r="Z113" s="15" t="s">
        <v>813</v>
      </c>
      <c r="AA113" s="11" t="s">
        <v>767</v>
      </c>
      <c r="AB113" s="2"/>
      <c r="DC113" s="35" t="s">
        <v>522</v>
      </c>
      <c r="DE113" s="3" t="str">
        <f t="shared" si="7"/>
        <v>dotación y mantenimiento de equipos y software educativo para establecimientos educativos</v>
      </c>
    </row>
    <row r="114" spans="1:109" ht="50.25" hidden="1" customHeight="1" x14ac:dyDescent="0.25">
      <c r="A114" s="7">
        <v>63</v>
      </c>
      <c r="B114" s="7">
        <v>101</v>
      </c>
      <c r="C114" s="15" t="s">
        <v>148</v>
      </c>
      <c r="D114" s="11" t="s">
        <v>149</v>
      </c>
      <c r="E114" s="11" t="s">
        <v>14</v>
      </c>
      <c r="F114" s="8">
        <v>296127</v>
      </c>
      <c r="G114" s="11" t="s">
        <v>194</v>
      </c>
      <c r="H114" s="11" t="s">
        <v>43</v>
      </c>
      <c r="I114" s="11" t="s">
        <v>18</v>
      </c>
      <c r="J114" s="11" t="s">
        <v>192</v>
      </c>
      <c r="K114" s="4">
        <v>1</v>
      </c>
      <c r="L114" s="11"/>
      <c r="M114" s="11"/>
      <c r="N114" s="32" t="s">
        <v>536</v>
      </c>
      <c r="O114" s="15" t="s">
        <v>732</v>
      </c>
      <c r="P114" s="6">
        <v>1</v>
      </c>
      <c r="Q114" s="44">
        <v>353412259</v>
      </c>
      <c r="R114" s="44">
        <f t="shared" si="5"/>
        <v>353412259</v>
      </c>
      <c r="S114" s="66">
        <f t="shared" si="8"/>
        <v>0</v>
      </c>
      <c r="T114" s="75">
        <v>0</v>
      </c>
      <c r="U114" s="30"/>
      <c r="V114" s="30"/>
      <c r="W114" s="28">
        <f t="shared" si="6"/>
        <v>0</v>
      </c>
      <c r="X114" s="11"/>
      <c r="Y114" s="11"/>
      <c r="Z114" s="15"/>
      <c r="AA114" s="11"/>
      <c r="AB114" s="2"/>
      <c r="DC114" s="36" t="s">
        <v>523</v>
      </c>
      <c r="DE114" s="3" t="str">
        <f t="shared" si="7"/>
        <v>fortalecimiento del observatorio de redes sociales educativas  a través de procesos de formación de directivos docentes, docentes, estudiantes y funcionarios de la secretaría de educación,  en programas de incorporación de las tic en los procesos pedagógicos.</v>
      </c>
    </row>
    <row r="115" spans="1:109" ht="50.25" hidden="1" customHeight="1" x14ac:dyDescent="0.25">
      <c r="A115" s="7">
        <v>63</v>
      </c>
      <c r="B115" s="7">
        <v>101</v>
      </c>
      <c r="C115" s="15" t="s">
        <v>148</v>
      </c>
      <c r="D115" s="11" t="s">
        <v>149</v>
      </c>
      <c r="E115" s="11" t="s">
        <v>14</v>
      </c>
      <c r="F115" s="8">
        <v>296127</v>
      </c>
      <c r="G115" s="11" t="s">
        <v>537</v>
      </c>
      <c r="H115" s="11" t="s">
        <v>43</v>
      </c>
      <c r="I115" s="11" t="s">
        <v>18</v>
      </c>
      <c r="J115" s="11" t="s">
        <v>192</v>
      </c>
      <c r="K115" s="4">
        <v>1</v>
      </c>
      <c r="L115" s="11"/>
      <c r="M115" s="11"/>
      <c r="N115" s="33" t="s">
        <v>614</v>
      </c>
      <c r="O115" s="15" t="s">
        <v>731</v>
      </c>
      <c r="P115" s="6">
        <v>1</v>
      </c>
      <c r="Q115" s="44">
        <v>10908270000</v>
      </c>
      <c r="R115" s="44">
        <f t="shared" si="5"/>
        <v>10908270000</v>
      </c>
      <c r="S115" s="66">
        <f t="shared" si="8"/>
        <v>0</v>
      </c>
      <c r="T115" s="75">
        <v>0</v>
      </c>
      <c r="U115" s="30"/>
      <c r="V115" s="30"/>
      <c r="W115" s="28">
        <f t="shared" si="6"/>
        <v>0</v>
      </c>
      <c r="X115" s="11"/>
      <c r="Y115" s="11"/>
      <c r="Z115" s="15"/>
      <c r="AA115" s="11"/>
      <c r="AB115" s="2"/>
      <c r="DC115" s="35" t="s">
        <v>524</v>
      </c>
      <c r="DE115" s="3" t="str">
        <f t="shared" si="7"/>
        <v>mantenimiento infraestructura educativa (conservación preventiva, correctiva y de mejoramiento de los establecimientos educativos con el objeto de garantizar su adecuado funcionamiento sin modificar la infraestructura existente)</v>
      </c>
    </row>
    <row r="116" spans="1:109" ht="83.25" hidden="1" customHeight="1" x14ac:dyDescent="0.25">
      <c r="A116" s="7">
        <v>63</v>
      </c>
      <c r="B116" s="7">
        <v>101</v>
      </c>
      <c r="C116" s="15" t="s">
        <v>148</v>
      </c>
      <c r="D116" s="11" t="s">
        <v>149</v>
      </c>
      <c r="E116" s="11" t="s">
        <v>14</v>
      </c>
      <c r="F116" s="8">
        <v>296127</v>
      </c>
      <c r="G116" s="11" t="s">
        <v>537</v>
      </c>
      <c r="H116" s="11" t="s">
        <v>43</v>
      </c>
      <c r="I116" s="11" t="s">
        <v>18</v>
      </c>
      <c r="J116" s="11" t="s">
        <v>192</v>
      </c>
      <c r="K116" s="4">
        <v>1</v>
      </c>
      <c r="L116" s="11"/>
      <c r="M116" s="11"/>
      <c r="N116" s="33" t="s">
        <v>615</v>
      </c>
      <c r="O116" s="15" t="s">
        <v>731</v>
      </c>
      <c r="P116" s="6">
        <v>1</v>
      </c>
      <c r="Q116" s="44">
        <v>10706265000</v>
      </c>
      <c r="R116" s="44">
        <f t="shared" si="5"/>
        <v>10706265000</v>
      </c>
      <c r="S116" s="66">
        <f t="shared" si="8"/>
        <v>0</v>
      </c>
      <c r="T116" s="75">
        <v>0</v>
      </c>
      <c r="U116" s="30"/>
      <c r="V116" s="30"/>
      <c r="W116" s="28">
        <f t="shared" si="6"/>
        <v>0</v>
      </c>
      <c r="X116" s="11"/>
      <c r="Y116" s="11"/>
      <c r="Z116" s="15"/>
      <c r="AA116" s="11"/>
      <c r="AB116" s="2"/>
      <c r="AD116" s="87">
        <v>250000000</v>
      </c>
      <c r="DC116" s="15" t="s">
        <v>223</v>
      </c>
      <c r="DE116" s="3" t="str">
        <f t="shared" si="7"/>
        <v>brindar educación inicial en el marco de la atención integral a través de  convenios de cooperación con ong y/o ogs.</v>
      </c>
    </row>
    <row r="117" spans="1:109" ht="86.25" hidden="1" customHeight="1" x14ac:dyDescent="0.25">
      <c r="A117" s="7">
        <v>63</v>
      </c>
      <c r="B117" s="7">
        <v>101</v>
      </c>
      <c r="C117" s="15" t="s">
        <v>148</v>
      </c>
      <c r="D117" s="11" t="s">
        <v>149</v>
      </c>
      <c r="E117" s="11" t="s">
        <v>14</v>
      </c>
      <c r="F117" s="8">
        <v>296127</v>
      </c>
      <c r="G117" s="11" t="s">
        <v>537</v>
      </c>
      <c r="H117" s="11" t="s">
        <v>43</v>
      </c>
      <c r="I117" s="11" t="s">
        <v>18</v>
      </c>
      <c r="J117" s="11" t="s">
        <v>192</v>
      </c>
      <c r="K117" s="4">
        <v>1</v>
      </c>
      <c r="L117" s="11"/>
      <c r="M117" s="11"/>
      <c r="N117" s="33" t="s">
        <v>616</v>
      </c>
      <c r="O117" s="15" t="s">
        <v>731</v>
      </c>
      <c r="P117" s="6">
        <v>1</v>
      </c>
      <c r="Q117" s="44">
        <v>11110275000</v>
      </c>
      <c r="R117" s="44">
        <f t="shared" si="5"/>
        <v>11110275000</v>
      </c>
      <c r="S117" s="66">
        <f t="shared" si="8"/>
        <v>0</v>
      </c>
      <c r="T117" s="75">
        <v>0</v>
      </c>
      <c r="U117" s="30"/>
      <c r="V117" s="30"/>
      <c r="W117" s="28">
        <f t="shared" si="6"/>
        <v>0</v>
      </c>
      <c r="X117" s="11"/>
      <c r="Y117" s="11"/>
      <c r="Z117" s="15"/>
      <c r="AA117" s="11"/>
      <c r="AB117" s="2"/>
      <c r="DC117" s="15" t="s">
        <v>224</v>
      </c>
      <c r="DE117" s="3" t="str">
        <f t="shared" si="7"/>
        <v>brindar acompañamiento y asistencia técnica.</v>
      </c>
    </row>
    <row r="118" spans="1:109" ht="86.25" hidden="1" customHeight="1" x14ac:dyDescent="0.25">
      <c r="A118" s="7">
        <v>63</v>
      </c>
      <c r="B118" s="7">
        <v>101</v>
      </c>
      <c r="C118" s="15" t="s">
        <v>148</v>
      </c>
      <c r="D118" s="11" t="s">
        <v>149</v>
      </c>
      <c r="E118" s="11" t="s">
        <v>14</v>
      </c>
      <c r="F118" s="8">
        <v>296127</v>
      </c>
      <c r="G118" s="11" t="s">
        <v>537</v>
      </c>
      <c r="H118" s="11" t="s">
        <v>43</v>
      </c>
      <c r="I118" s="11" t="s">
        <v>18</v>
      </c>
      <c r="J118" s="11" t="s">
        <v>192</v>
      </c>
      <c r="K118" s="4">
        <v>1</v>
      </c>
      <c r="L118" s="11"/>
      <c r="M118" s="11"/>
      <c r="N118" s="33" t="s">
        <v>617</v>
      </c>
      <c r="O118" s="15" t="s">
        <v>731</v>
      </c>
      <c r="P118" s="6">
        <v>1</v>
      </c>
      <c r="Q118" s="44">
        <v>10100250000</v>
      </c>
      <c r="R118" s="44">
        <f t="shared" si="5"/>
        <v>10100250000</v>
      </c>
      <c r="S118" s="66">
        <f t="shared" si="8"/>
        <v>0</v>
      </c>
      <c r="T118" s="75">
        <v>0</v>
      </c>
      <c r="U118" s="30"/>
      <c r="V118" s="30"/>
      <c r="W118" s="28">
        <f t="shared" si="6"/>
        <v>0</v>
      </c>
      <c r="X118" s="11"/>
      <c r="Y118" s="11"/>
      <c r="Z118" s="15"/>
      <c r="AA118" s="11"/>
      <c r="AB118" s="2"/>
      <c r="DC118" s="15" t="s">
        <v>225</v>
      </c>
      <c r="DE118" s="3" t="str">
        <f t="shared" si="7"/>
        <v>seguimiento al número de niños atendidos en educación inicial menores de 5 años.</v>
      </c>
    </row>
    <row r="119" spans="1:109" ht="64.5" hidden="1" customHeight="1" x14ac:dyDescent="0.25">
      <c r="A119" s="7">
        <v>63</v>
      </c>
      <c r="B119" s="7">
        <v>101</v>
      </c>
      <c r="C119" s="15" t="s">
        <v>148</v>
      </c>
      <c r="D119" s="11" t="s">
        <v>149</v>
      </c>
      <c r="E119" s="11" t="s">
        <v>14</v>
      </c>
      <c r="F119" s="8">
        <v>296127</v>
      </c>
      <c r="G119" s="11" t="s">
        <v>537</v>
      </c>
      <c r="H119" s="11" t="s">
        <v>43</v>
      </c>
      <c r="I119" s="11" t="s">
        <v>18</v>
      </c>
      <c r="J119" s="11" t="s">
        <v>192</v>
      </c>
      <c r="K119" s="4">
        <v>1</v>
      </c>
      <c r="L119" s="11"/>
      <c r="M119" s="11"/>
      <c r="N119" s="33" t="s">
        <v>618</v>
      </c>
      <c r="O119" s="15" t="s">
        <v>731</v>
      </c>
      <c r="P119" s="6">
        <v>2</v>
      </c>
      <c r="Q119" s="44">
        <v>782769375</v>
      </c>
      <c r="R119" s="44">
        <f t="shared" si="5"/>
        <v>1565538750</v>
      </c>
      <c r="S119" s="66">
        <f t="shared" si="8"/>
        <v>0</v>
      </c>
      <c r="T119" s="75">
        <v>0</v>
      </c>
      <c r="U119" s="30"/>
      <c r="V119" s="30"/>
      <c r="W119" s="28">
        <f t="shared" si="6"/>
        <v>0</v>
      </c>
      <c r="X119" s="11"/>
      <c r="Y119" s="11"/>
      <c r="Z119" s="15"/>
      <c r="AA119" s="11"/>
      <c r="AB119" s="2"/>
      <c r="DC119" s="33" t="s">
        <v>220</v>
      </c>
      <c r="DE119" s="3" t="str">
        <f t="shared" si="7"/>
        <v>realizar alianzas o convenios con entidades oficiales y /o privadas para apoyo a las implementación de la jornada complementaria.</v>
      </c>
    </row>
    <row r="120" spans="1:109" ht="83.25" hidden="1" customHeight="1" x14ac:dyDescent="0.25">
      <c r="A120" s="7">
        <v>63</v>
      </c>
      <c r="B120" s="7">
        <v>101</v>
      </c>
      <c r="C120" s="15" t="s">
        <v>148</v>
      </c>
      <c r="D120" s="11" t="s">
        <v>149</v>
      </c>
      <c r="E120" s="11" t="s">
        <v>14</v>
      </c>
      <c r="F120" s="8">
        <v>296127</v>
      </c>
      <c r="G120" s="11" t="s">
        <v>537</v>
      </c>
      <c r="H120" s="11" t="s">
        <v>43</v>
      </c>
      <c r="I120" s="11" t="s">
        <v>18</v>
      </c>
      <c r="J120" s="11" t="s">
        <v>192</v>
      </c>
      <c r="K120" s="4">
        <v>1</v>
      </c>
      <c r="L120" s="11"/>
      <c r="M120" s="11"/>
      <c r="N120" s="33" t="s">
        <v>619</v>
      </c>
      <c r="O120" s="15" t="s">
        <v>731</v>
      </c>
      <c r="P120" s="6">
        <v>1</v>
      </c>
      <c r="Q120" s="44">
        <v>500000000</v>
      </c>
      <c r="R120" s="44">
        <f t="shared" si="5"/>
        <v>500000000</v>
      </c>
      <c r="S120" s="66">
        <f t="shared" si="8"/>
        <v>0</v>
      </c>
      <c r="T120" s="75">
        <v>0</v>
      </c>
      <c r="U120" s="30"/>
      <c r="V120" s="30"/>
      <c r="W120" s="28">
        <f t="shared" si="6"/>
        <v>0</v>
      </c>
      <c r="X120" s="11"/>
      <c r="Y120" s="11"/>
      <c r="Z120" s="15"/>
      <c r="AA120" s="11"/>
      <c r="AB120" s="2"/>
      <c r="DC120" s="33" t="s">
        <v>221</v>
      </c>
      <c r="DE120" s="3" t="str">
        <f t="shared" si="7"/>
        <v>desarrollar actividades lúdicas: artísticas, deportivas, culturales, de esparcimiento y de apoyo al que hacer pedagógico en jornada complementaria para el aprovechamiento del tiempo libre.</v>
      </c>
    </row>
    <row r="121" spans="1:109" ht="64.5" hidden="1" customHeight="1" x14ac:dyDescent="0.25">
      <c r="A121" s="7">
        <v>63</v>
      </c>
      <c r="B121" s="7">
        <v>101</v>
      </c>
      <c r="C121" s="15" t="s">
        <v>148</v>
      </c>
      <c r="D121" s="11" t="s">
        <v>149</v>
      </c>
      <c r="E121" s="11" t="s">
        <v>14</v>
      </c>
      <c r="F121" s="8">
        <v>296127</v>
      </c>
      <c r="G121" s="11" t="s">
        <v>537</v>
      </c>
      <c r="H121" s="11" t="s">
        <v>43</v>
      </c>
      <c r="I121" s="11" t="s">
        <v>18</v>
      </c>
      <c r="J121" s="11" t="s">
        <v>192</v>
      </c>
      <c r="K121" s="4">
        <v>1</v>
      </c>
      <c r="L121" s="11"/>
      <c r="M121" s="11"/>
      <c r="N121" s="33" t="s">
        <v>620</v>
      </c>
      <c r="O121" s="15" t="s">
        <v>731</v>
      </c>
      <c r="P121" s="6">
        <v>1</v>
      </c>
      <c r="Q121" s="44">
        <v>1969548750</v>
      </c>
      <c r="R121" s="44">
        <f t="shared" si="5"/>
        <v>1969548750</v>
      </c>
      <c r="S121" s="66">
        <f t="shared" si="8"/>
        <v>0</v>
      </c>
      <c r="T121" s="75">
        <v>0</v>
      </c>
      <c r="U121" s="30"/>
      <c r="V121" s="30"/>
      <c r="W121" s="28">
        <f t="shared" si="6"/>
        <v>0</v>
      </c>
      <c r="X121" s="11"/>
      <c r="Y121" s="11"/>
      <c r="Z121" s="15"/>
      <c r="AA121" s="11"/>
      <c r="AB121" s="2"/>
      <c r="DC121" s="33" t="s">
        <v>222</v>
      </c>
      <c r="DE121" s="3" t="str">
        <f t="shared" si="7"/>
        <v>hacer seguimiento al número de municipios que implementan la jornada complementaria.</v>
      </c>
    </row>
    <row r="122" spans="1:109" ht="93.75" hidden="1" customHeight="1" x14ac:dyDescent="0.25">
      <c r="A122" s="7">
        <v>63</v>
      </c>
      <c r="B122" s="7">
        <v>101</v>
      </c>
      <c r="C122" s="15" t="s">
        <v>148</v>
      </c>
      <c r="D122" s="11" t="s">
        <v>149</v>
      </c>
      <c r="E122" s="11" t="s">
        <v>14</v>
      </c>
      <c r="F122" s="8">
        <v>296127</v>
      </c>
      <c r="G122" s="11" t="s">
        <v>537</v>
      </c>
      <c r="H122" s="11" t="s">
        <v>43</v>
      </c>
      <c r="I122" s="11" t="s">
        <v>18</v>
      </c>
      <c r="J122" s="11" t="s">
        <v>192</v>
      </c>
      <c r="K122" s="4">
        <v>1</v>
      </c>
      <c r="L122" s="11"/>
      <c r="M122" s="11"/>
      <c r="N122" s="33" t="s">
        <v>621</v>
      </c>
      <c r="O122" s="15" t="s">
        <v>731</v>
      </c>
      <c r="P122" s="6">
        <v>1</v>
      </c>
      <c r="Q122" s="44">
        <v>3939097500</v>
      </c>
      <c r="R122" s="44">
        <f t="shared" si="5"/>
        <v>3939097500</v>
      </c>
      <c r="S122" s="66">
        <f t="shared" si="8"/>
        <v>0</v>
      </c>
      <c r="T122" s="75">
        <v>0</v>
      </c>
      <c r="U122" s="30"/>
      <c r="V122" s="30"/>
      <c r="W122" s="28">
        <f t="shared" si="6"/>
        <v>0</v>
      </c>
      <c r="X122" s="11"/>
      <c r="Y122" s="11"/>
      <c r="Z122" s="15"/>
      <c r="AA122" s="11"/>
      <c r="AB122" s="2"/>
      <c r="DC122" s="15" t="s">
        <v>70</v>
      </c>
      <c r="DE122" s="3" t="str">
        <f t="shared" si="7"/>
        <v xml:space="preserve">suministro complementos nutricionales </v>
      </c>
    </row>
    <row r="123" spans="1:109" ht="93.75" hidden="1" customHeight="1" x14ac:dyDescent="0.25">
      <c r="A123" s="7">
        <v>63</v>
      </c>
      <c r="B123" s="7">
        <v>703</v>
      </c>
      <c r="C123" s="15" t="s">
        <v>148</v>
      </c>
      <c r="D123" s="11" t="s">
        <v>149</v>
      </c>
      <c r="E123" s="11" t="s">
        <v>14</v>
      </c>
      <c r="F123" s="8">
        <v>296127</v>
      </c>
      <c r="G123" s="29" t="s">
        <v>205</v>
      </c>
      <c r="H123" s="11" t="s">
        <v>43</v>
      </c>
      <c r="I123" s="11" t="s">
        <v>18</v>
      </c>
      <c r="J123" s="11" t="s">
        <v>190</v>
      </c>
      <c r="K123" s="4">
        <v>1</v>
      </c>
      <c r="L123" s="11" t="s">
        <v>54</v>
      </c>
      <c r="M123" s="11"/>
      <c r="N123" s="35" t="s">
        <v>622</v>
      </c>
      <c r="O123" s="15" t="s">
        <v>731</v>
      </c>
      <c r="P123" s="11">
        <v>1</v>
      </c>
      <c r="Q123" s="44">
        <v>505012500</v>
      </c>
      <c r="R123" s="44">
        <f t="shared" si="5"/>
        <v>505012500</v>
      </c>
      <c r="S123" s="66">
        <f t="shared" si="8"/>
        <v>0</v>
      </c>
      <c r="T123" s="75">
        <v>0</v>
      </c>
      <c r="U123" s="30"/>
      <c r="V123" s="30"/>
      <c r="W123" s="28">
        <f t="shared" si="6"/>
        <v>0</v>
      </c>
      <c r="X123" s="11"/>
      <c r="Y123" s="11"/>
      <c r="Z123" s="15"/>
      <c r="AA123" s="11"/>
      <c r="AB123" s="2"/>
      <c r="DC123" s="15"/>
      <c r="DE123" s="3"/>
    </row>
    <row r="124" spans="1:109" ht="67.5" hidden="1" customHeight="1" x14ac:dyDescent="0.25">
      <c r="A124" s="7">
        <v>63</v>
      </c>
      <c r="B124" s="7">
        <v>702</v>
      </c>
      <c r="C124" s="15" t="s">
        <v>148</v>
      </c>
      <c r="D124" s="11" t="s">
        <v>149</v>
      </c>
      <c r="E124" s="11" t="s">
        <v>14</v>
      </c>
      <c r="F124" s="8">
        <v>296127</v>
      </c>
      <c r="G124" s="29" t="s">
        <v>205</v>
      </c>
      <c r="H124" s="11" t="s">
        <v>43</v>
      </c>
      <c r="I124" s="11" t="s">
        <v>18</v>
      </c>
      <c r="J124" s="11" t="s">
        <v>190</v>
      </c>
      <c r="K124" s="4">
        <v>1</v>
      </c>
      <c r="L124" s="11" t="s">
        <v>54</v>
      </c>
      <c r="M124" s="11"/>
      <c r="N124" s="35" t="s">
        <v>612</v>
      </c>
      <c r="O124" s="15" t="s">
        <v>731</v>
      </c>
      <c r="P124" s="6">
        <v>1</v>
      </c>
      <c r="Q124" s="44">
        <v>606015000</v>
      </c>
      <c r="R124" s="44">
        <f t="shared" si="5"/>
        <v>606015000</v>
      </c>
      <c r="S124" s="66">
        <f t="shared" si="8"/>
        <v>0</v>
      </c>
      <c r="T124" s="75">
        <v>0</v>
      </c>
      <c r="U124" s="30"/>
      <c r="V124" s="30"/>
      <c r="W124" s="28">
        <f t="shared" si="6"/>
        <v>0</v>
      </c>
      <c r="X124" s="11"/>
      <c r="Y124" s="11"/>
      <c r="Z124" s="15"/>
      <c r="AA124" s="11"/>
      <c r="AB124" s="2"/>
      <c r="DC124" s="34" t="s">
        <v>270</v>
      </c>
      <c r="DE124" s="3" t="str">
        <f t="shared" si="7"/>
        <v>visitas de supervisión y seguimiento a los convenios</v>
      </c>
    </row>
    <row r="125" spans="1:109" ht="43.5" hidden="1" customHeight="1" x14ac:dyDescent="0.25">
      <c r="A125" s="7">
        <v>63</v>
      </c>
      <c r="B125" s="7">
        <v>706</v>
      </c>
      <c r="C125" s="15" t="s">
        <v>148</v>
      </c>
      <c r="D125" s="11" t="s">
        <v>149</v>
      </c>
      <c r="E125" s="11" t="s">
        <v>14</v>
      </c>
      <c r="F125" s="8">
        <v>296127</v>
      </c>
      <c r="G125" s="29" t="s">
        <v>205</v>
      </c>
      <c r="H125" s="11" t="s">
        <v>43</v>
      </c>
      <c r="I125" s="11" t="s">
        <v>18</v>
      </c>
      <c r="J125" s="11" t="s">
        <v>190</v>
      </c>
      <c r="K125" s="4">
        <v>1</v>
      </c>
      <c r="L125" s="11" t="s">
        <v>54</v>
      </c>
      <c r="M125" s="11"/>
      <c r="N125" s="35" t="s">
        <v>623</v>
      </c>
      <c r="O125" s="15" t="s">
        <v>731</v>
      </c>
      <c r="P125" s="6">
        <v>1</v>
      </c>
      <c r="Q125" s="44">
        <v>454511250</v>
      </c>
      <c r="R125" s="44">
        <f t="shared" si="5"/>
        <v>454511250</v>
      </c>
      <c r="S125" s="66">
        <f t="shared" si="8"/>
        <v>0</v>
      </c>
      <c r="T125" s="75">
        <v>0</v>
      </c>
      <c r="U125" s="30"/>
      <c r="V125" s="30"/>
      <c r="W125" s="28">
        <f t="shared" si="6"/>
        <v>0</v>
      </c>
      <c r="X125" s="11"/>
      <c r="Y125" s="11"/>
      <c r="Z125" s="15"/>
      <c r="AA125" s="11"/>
      <c r="AB125" s="2"/>
      <c r="DC125" s="15" t="s">
        <v>237</v>
      </c>
      <c r="DE125" s="3" t="str">
        <f t="shared" si="7"/>
        <v>formar docentes y directivos docentes en áreas obligatorias, ejes transversales, preescolar, gobierno escolar, gestión directiva, pfpd, redes sociales y educativas, procesos académicos investigativos, pedagógicos, a través de contratos o convenios administrativos con universidades e instituciones de educación superior.</v>
      </c>
    </row>
    <row r="126" spans="1:109" ht="43.5" hidden="1" customHeight="1" x14ac:dyDescent="0.25">
      <c r="A126" s="7">
        <v>63</v>
      </c>
      <c r="B126" s="7">
        <v>706</v>
      </c>
      <c r="C126" s="15" t="s">
        <v>148</v>
      </c>
      <c r="D126" s="11" t="s">
        <v>149</v>
      </c>
      <c r="E126" s="11" t="s">
        <v>14</v>
      </c>
      <c r="F126" s="8">
        <v>296127</v>
      </c>
      <c r="G126" s="29" t="s">
        <v>205</v>
      </c>
      <c r="H126" s="11" t="s">
        <v>43</v>
      </c>
      <c r="I126" s="11" t="s">
        <v>18</v>
      </c>
      <c r="J126" s="11" t="s">
        <v>190</v>
      </c>
      <c r="K126" s="4">
        <v>1</v>
      </c>
      <c r="L126" s="11" t="s">
        <v>54</v>
      </c>
      <c r="M126" s="11"/>
      <c r="N126" s="35" t="s">
        <v>624</v>
      </c>
      <c r="O126" s="15" t="s">
        <v>731</v>
      </c>
      <c r="P126" s="6">
        <v>1</v>
      </c>
      <c r="Q126" s="44">
        <v>707017500</v>
      </c>
      <c r="R126" s="44">
        <f t="shared" si="5"/>
        <v>707017500</v>
      </c>
      <c r="S126" s="66">
        <f t="shared" si="8"/>
        <v>0</v>
      </c>
      <c r="T126" s="75">
        <v>0</v>
      </c>
      <c r="U126" s="30"/>
      <c r="V126" s="30"/>
      <c r="W126" s="28">
        <f t="shared" si="6"/>
        <v>0</v>
      </c>
      <c r="X126" s="11"/>
      <c r="Y126" s="11"/>
      <c r="Z126" s="15"/>
      <c r="AA126" s="11"/>
      <c r="AB126" s="2"/>
      <c r="DC126" s="15" t="s">
        <v>238</v>
      </c>
      <c r="DE126" s="3" t="str">
        <f t="shared" si="7"/>
        <v>dotar de material educativo y pedagógico que requiera la formación.</v>
      </c>
    </row>
    <row r="127" spans="1:109" ht="43.5" hidden="1" customHeight="1" x14ac:dyDescent="0.25">
      <c r="A127" s="7">
        <v>63</v>
      </c>
      <c r="B127" s="7">
        <v>706</v>
      </c>
      <c r="C127" s="15" t="s">
        <v>148</v>
      </c>
      <c r="D127" s="11" t="s">
        <v>149</v>
      </c>
      <c r="E127" s="11" t="s">
        <v>14</v>
      </c>
      <c r="F127" s="8">
        <v>296127</v>
      </c>
      <c r="G127" s="29" t="s">
        <v>205</v>
      </c>
      <c r="H127" s="11" t="s">
        <v>43</v>
      </c>
      <c r="I127" s="11" t="s">
        <v>18</v>
      </c>
      <c r="J127" s="11" t="s">
        <v>190</v>
      </c>
      <c r="K127" s="4">
        <v>1</v>
      </c>
      <c r="L127" s="11" t="s">
        <v>54</v>
      </c>
      <c r="M127" s="11"/>
      <c r="N127" s="35" t="s">
        <v>625</v>
      </c>
      <c r="O127" s="15" t="s">
        <v>731</v>
      </c>
      <c r="P127" s="6">
        <v>1</v>
      </c>
      <c r="Q127" s="44">
        <v>1010025000</v>
      </c>
      <c r="R127" s="44">
        <f t="shared" si="5"/>
        <v>1010025000</v>
      </c>
      <c r="S127" s="66">
        <f t="shared" si="8"/>
        <v>0</v>
      </c>
      <c r="T127" s="75">
        <v>0</v>
      </c>
      <c r="U127" s="30"/>
      <c r="V127" s="30"/>
      <c r="W127" s="28">
        <f t="shared" si="6"/>
        <v>0</v>
      </c>
      <c r="X127" s="11"/>
      <c r="Y127" s="11"/>
      <c r="Z127" s="15"/>
      <c r="AA127" s="11"/>
      <c r="AB127" s="2"/>
      <c r="DC127" s="15" t="s">
        <v>239</v>
      </c>
      <c r="DE127" s="3" t="str">
        <f t="shared" si="7"/>
        <v>dotar de material educativo y pedagógico e implementos digitales y físicos  para las instituciones educativas.</v>
      </c>
    </row>
    <row r="128" spans="1:109" ht="43.5" hidden="1" customHeight="1" x14ac:dyDescent="0.25">
      <c r="A128" s="7">
        <v>63</v>
      </c>
      <c r="B128" s="7">
        <v>706</v>
      </c>
      <c r="C128" s="15" t="s">
        <v>148</v>
      </c>
      <c r="D128" s="11" t="s">
        <v>149</v>
      </c>
      <c r="E128" s="11" t="s">
        <v>14</v>
      </c>
      <c r="F128" s="8">
        <v>296127</v>
      </c>
      <c r="G128" s="29" t="s">
        <v>205</v>
      </c>
      <c r="H128" s="11" t="s">
        <v>43</v>
      </c>
      <c r="I128" s="11" t="s">
        <v>18</v>
      </c>
      <c r="J128" s="11" t="s">
        <v>190</v>
      </c>
      <c r="K128" s="4">
        <v>1</v>
      </c>
      <c r="L128" s="11" t="s">
        <v>54</v>
      </c>
      <c r="M128" s="11"/>
      <c r="N128" s="35" t="s">
        <v>626</v>
      </c>
      <c r="O128" s="15" t="s">
        <v>731</v>
      </c>
      <c r="P128" s="6">
        <v>1</v>
      </c>
      <c r="Q128" s="44">
        <v>808020000</v>
      </c>
      <c r="R128" s="44">
        <f t="shared" si="5"/>
        <v>808020000</v>
      </c>
      <c r="S128" s="66">
        <f t="shared" si="8"/>
        <v>0</v>
      </c>
      <c r="T128" s="75">
        <v>0</v>
      </c>
      <c r="U128" s="30"/>
      <c r="V128" s="30"/>
      <c r="W128" s="28">
        <f t="shared" si="6"/>
        <v>0</v>
      </c>
      <c r="X128" s="11"/>
      <c r="Y128" s="11"/>
      <c r="Z128" s="15"/>
      <c r="AA128" s="11"/>
      <c r="AB128" s="2"/>
      <c r="DC128" s="15" t="s">
        <v>234</v>
      </c>
      <c r="DE128" s="3" t="str">
        <f t="shared" si="7"/>
        <v>imprimir cartillas, guías, libros,  material multicopiado, afiches, videos, publicación de experiencias significativas.</v>
      </c>
    </row>
    <row r="129" spans="1:109" ht="43.5" hidden="1" customHeight="1" x14ac:dyDescent="0.25">
      <c r="A129" s="7">
        <v>63</v>
      </c>
      <c r="B129" s="7">
        <v>706</v>
      </c>
      <c r="C129" s="15" t="s">
        <v>148</v>
      </c>
      <c r="D129" s="11" t="s">
        <v>149</v>
      </c>
      <c r="E129" s="11" t="s">
        <v>14</v>
      </c>
      <c r="F129" s="8">
        <v>296127</v>
      </c>
      <c r="G129" s="29" t="s">
        <v>205</v>
      </c>
      <c r="H129" s="11" t="s">
        <v>43</v>
      </c>
      <c r="I129" s="11" t="s">
        <v>18</v>
      </c>
      <c r="J129" s="11" t="s">
        <v>190</v>
      </c>
      <c r="K129" s="4">
        <v>1</v>
      </c>
      <c r="L129" s="11" t="s">
        <v>54</v>
      </c>
      <c r="M129" s="11"/>
      <c r="N129" s="35" t="s">
        <v>627</v>
      </c>
      <c r="O129" s="15" t="s">
        <v>731</v>
      </c>
      <c r="P129" s="6">
        <v>1</v>
      </c>
      <c r="Q129" s="44">
        <v>3535087500</v>
      </c>
      <c r="R129" s="44">
        <f t="shared" si="5"/>
        <v>3535087500</v>
      </c>
      <c r="S129" s="66">
        <f t="shared" si="8"/>
        <v>0</v>
      </c>
      <c r="T129" s="75">
        <v>0</v>
      </c>
      <c r="U129" s="30"/>
      <c r="V129" s="30"/>
      <c r="W129" s="28">
        <f t="shared" si="6"/>
        <v>0</v>
      </c>
      <c r="X129" s="11"/>
      <c r="Y129" s="11"/>
      <c r="Z129" s="15"/>
      <c r="AA129" s="11"/>
      <c r="AB129" s="2"/>
      <c r="DC129" s="15" t="s">
        <v>240</v>
      </c>
      <c r="DE129" s="3" t="str">
        <f t="shared" si="7"/>
        <v xml:space="preserve">apoyar logísticamente el transporte, desplazamiento, alojamiento, refrigerios,  eventos, alimentación y otros que requiera el desarrollo del proyecto.  </v>
      </c>
    </row>
    <row r="130" spans="1:109" ht="43.5" customHeight="1" x14ac:dyDescent="0.25">
      <c r="A130" s="7">
        <v>63</v>
      </c>
      <c r="B130" s="7">
        <v>102</v>
      </c>
      <c r="C130" s="15" t="s">
        <v>148</v>
      </c>
      <c r="D130" s="11" t="s">
        <v>149</v>
      </c>
      <c r="E130" s="11" t="s">
        <v>14</v>
      </c>
      <c r="F130" s="8">
        <v>296127</v>
      </c>
      <c r="G130" s="11" t="s">
        <v>55</v>
      </c>
      <c r="H130" s="11" t="s">
        <v>43</v>
      </c>
      <c r="I130" s="11" t="s">
        <v>18</v>
      </c>
      <c r="J130" s="11" t="s">
        <v>192</v>
      </c>
      <c r="K130" s="4">
        <v>1</v>
      </c>
      <c r="L130" s="11" t="s">
        <v>56</v>
      </c>
      <c r="M130" s="11"/>
      <c r="N130" s="32" t="s">
        <v>628</v>
      </c>
      <c r="O130" s="15" t="s">
        <v>732</v>
      </c>
      <c r="P130" s="6">
        <v>1</v>
      </c>
      <c r="Q130" s="44">
        <v>5000000000</v>
      </c>
      <c r="R130" s="44">
        <f t="shared" si="5"/>
        <v>5000000000</v>
      </c>
      <c r="S130" s="66">
        <f t="shared" si="8"/>
        <v>1498192276</v>
      </c>
      <c r="T130" s="30">
        <f>1400000000+98192276</f>
        <v>1498192276</v>
      </c>
      <c r="U130" s="30">
        <f>1498192276</f>
        <v>1498192276</v>
      </c>
      <c r="V130" s="30" t="s">
        <v>844</v>
      </c>
      <c r="W130" s="28">
        <f t="shared" si="6"/>
        <v>0</v>
      </c>
      <c r="X130" s="83">
        <v>42387</v>
      </c>
      <c r="Y130" s="83">
        <v>42702</v>
      </c>
      <c r="Z130" s="15" t="s">
        <v>813</v>
      </c>
      <c r="AA130" s="11" t="s">
        <v>765</v>
      </c>
      <c r="AB130" s="2"/>
      <c r="DC130" s="15" t="s">
        <v>241</v>
      </c>
      <c r="DE130" s="3" t="str">
        <f t="shared" si="7"/>
        <v>hacer seguimiento, evaluación y control de los procesos de formación.</v>
      </c>
    </row>
    <row r="131" spans="1:109" ht="43.5" customHeight="1" x14ac:dyDescent="0.25">
      <c r="A131" s="7">
        <v>63</v>
      </c>
      <c r="B131" s="7">
        <v>103</v>
      </c>
      <c r="C131" s="15" t="s">
        <v>148</v>
      </c>
      <c r="D131" s="11" t="s">
        <v>149</v>
      </c>
      <c r="E131" s="11" t="s">
        <v>14</v>
      </c>
      <c r="F131" s="8">
        <v>296127</v>
      </c>
      <c r="G131" s="11" t="s">
        <v>55</v>
      </c>
      <c r="H131" s="11" t="s">
        <v>43</v>
      </c>
      <c r="I131" s="11" t="s">
        <v>18</v>
      </c>
      <c r="J131" s="11" t="s">
        <v>192</v>
      </c>
      <c r="K131" s="4">
        <v>1</v>
      </c>
      <c r="L131" s="11" t="s">
        <v>58</v>
      </c>
      <c r="M131" s="11"/>
      <c r="N131" s="32" t="s">
        <v>629</v>
      </c>
      <c r="O131" s="15" t="s">
        <v>732</v>
      </c>
      <c r="P131" s="6">
        <v>1</v>
      </c>
      <c r="Q131" s="44">
        <v>486675000</v>
      </c>
      <c r="R131" s="44">
        <f t="shared" si="5"/>
        <v>486675000</v>
      </c>
      <c r="S131" s="66">
        <f t="shared" si="8"/>
        <v>15000000</v>
      </c>
      <c r="T131" s="30">
        <v>15000000</v>
      </c>
      <c r="U131" s="30"/>
      <c r="V131" s="30"/>
      <c r="W131" s="28">
        <f t="shared" si="6"/>
        <v>15000000</v>
      </c>
      <c r="X131" s="83">
        <v>42387</v>
      </c>
      <c r="Y131" s="83">
        <v>42702</v>
      </c>
      <c r="Z131" s="15" t="s">
        <v>813</v>
      </c>
      <c r="AA131" s="11" t="s">
        <v>766</v>
      </c>
      <c r="AB131" s="2"/>
      <c r="DC131" s="15" t="s">
        <v>243</v>
      </c>
      <c r="DE131" s="3" t="str">
        <f t="shared" si="7"/>
        <v xml:space="preserve">convenios o contratos con entidades para la realización del foro departamental anual, de acuerdo a la ley general de educación. la contratación incluye todo lo relacionado con las actividades que requiera el desarrollo de los foros municipales, provinciales y departamentales.
</v>
      </c>
    </row>
    <row r="132" spans="1:109" ht="43.5" customHeight="1" x14ac:dyDescent="0.25">
      <c r="A132" s="7">
        <v>63</v>
      </c>
      <c r="B132" s="7">
        <v>104</v>
      </c>
      <c r="C132" s="15" t="s">
        <v>148</v>
      </c>
      <c r="D132" s="11" t="s">
        <v>149</v>
      </c>
      <c r="E132" s="11" t="s">
        <v>14</v>
      </c>
      <c r="F132" s="8">
        <v>296127</v>
      </c>
      <c r="G132" s="11" t="s">
        <v>55</v>
      </c>
      <c r="H132" s="11" t="s">
        <v>43</v>
      </c>
      <c r="I132" s="11" t="s">
        <v>18</v>
      </c>
      <c r="J132" s="11" t="s">
        <v>192</v>
      </c>
      <c r="K132" s="4">
        <v>1</v>
      </c>
      <c r="L132" s="11" t="s">
        <v>58</v>
      </c>
      <c r="M132" s="11"/>
      <c r="N132" s="32" t="s">
        <v>630</v>
      </c>
      <c r="O132" s="15" t="s">
        <v>732</v>
      </c>
      <c r="P132" s="11">
        <v>3</v>
      </c>
      <c r="Q132" s="44">
        <v>1646110050.6666667</v>
      </c>
      <c r="R132" s="44">
        <f t="shared" ref="R132:R195" si="9">+Q132*P132</f>
        <v>4938330152</v>
      </c>
      <c r="S132" s="66">
        <f t="shared" si="8"/>
        <v>366666666.66666669</v>
      </c>
      <c r="T132" s="30">
        <v>1100000000</v>
      </c>
      <c r="U132" s="30">
        <f>390593512+670701672</f>
        <v>1061295184</v>
      </c>
      <c r="V132" s="30" t="s">
        <v>827</v>
      </c>
      <c r="W132" s="28">
        <f t="shared" ref="W132:W195" si="10">T132-U132</f>
        <v>38704816</v>
      </c>
      <c r="X132" s="83">
        <v>42387</v>
      </c>
      <c r="Y132" s="83">
        <v>42702</v>
      </c>
      <c r="Z132" s="15" t="s">
        <v>813</v>
      </c>
      <c r="AA132" s="11" t="s">
        <v>765</v>
      </c>
      <c r="AB132" s="2"/>
      <c r="DC132" s="15" t="s">
        <v>244</v>
      </c>
      <c r="DE132" s="3" t="str">
        <f t="shared" si="7"/>
        <v>dotar material educativo y pedagógico para la realización del foro.</v>
      </c>
    </row>
    <row r="133" spans="1:109" ht="43.5" customHeight="1" x14ac:dyDescent="0.25">
      <c r="A133" s="7">
        <v>63</v>
      </c>
      <c r="B133" s="7">
        <v>105</v>
      </c>
      <c r="C133" s="15" t="s">
        <v>148</v>
      </c>
      <c r="D133" s="11" t="s">
        <v>149</v>
      </c>
      <c r="E133" s="11" t="s">
        <v>14</v>
      </c>
      <c r="F133" s="8">
        <v>296127</v>
      </c>
      <c r="G133" s="11" t="s">
        <v>55</v>
      </c>
      <c r="H133" s="11" t="s">
        <v>43</v>
      </c>
      <c r="I133" s="11" t="s">
        <v>18</v>
      </c>
      <c r="J133" s="11" t="s">
        <v>192</v>
      </c>
      <c r="K133" s="4">
        <v>1</v>
      </c>
      <c r="L133" s="11" t="s">
        <v>58</v>
      </c>
      <c r="M133" s="11"/>
      <c r="N133" s="32" t="s">
        <v>631</v>
      </c>
      <c r="O133" s="15" t="s">
        <v>732</v>
      </c>
      <c r="P133" s="11">
        <v>1</v>
      </c>
      <c r="Q133" s="44">
        <v>648900000</v>
      </c>
      <c r="R133" s="44">
        <f t="shared" si="9"/>
        <v>648900000</v>
      </c>
      <c r="S133" s="66">
        <f t="shared" si="8"/>
        <v>15000000</v>
      </c>
      <c r="T133" s="30">
        <v>15000000</v>
      </c>
      <c r="U133" s="30"/>
      <c r="V133" s="30"/>
      <c r="W133" s="28">
        <f t="shared" si="10"/>
        <v>15000000</v>
      </c>
      <c r="X133" s="83">
        <v>42387</v>
      </c>
      <c r="Y133" s="83">
        <v>42702</v>
      </c>
      <c r="Z133" s="15" t="s">
        <v>813</v>
      </c>
      <c r="AA133" s="11" t="s">
        <v>766</v>
      </c>
      <c r="AB133" s="2"/>
      <c r="DC133" s="15" t="s">
        <v>245</v>
      </c>
      <c r="DE133" s="3" t="str">
        <f t="shared" si="7"/>
        <v>apoyar logísticamente el transporte, desplazamiento, alojamiento, refrigerios,  eventos, alimentación y otros que requieran para el desarrollo del foro.</v>
      </c>
    </row>
    <row r="134" spans="1:109" ht="22.5" customHeight="1" x14ac:dyDescent="0.25">
      <c r="A134" s="7">
        <v>63</v>
      </c>
      <c r="B134" s="7">
        <v>105</v>
      </c>
      <c r="C134" s="15" t="s">
        <v>148</v>
      </c>
      <c r="D134" s="11" t="s">
        <v>149</v>
      </c>
      <c r="E134" s="11" t="s">
        <v>14</v>
      </c>
      <c r="F134" s="8">
        <v>296127</v>
      </c>
      <c r="G134" s="11" t="s">
        <v>55</v>
      </c>
      <c r="H134" s="11" t="s">
        <v>43</v>
      </c>
      <c r="I134" s="11" t="s">
        <v>18</v>
      </c>
      <c r="J134" s="11" t="s">
        <v>192</v>
      </c>
      <c r="K134" s="4">
        <v>1</v>
      </c>
      <c r="L134" s="11" t="s">
        <v>58</v>
      </c>
      <c r="M134" s="11"/>
      <c r="N134" s="11" t="s">
        <v>793</v>
      </c>
      <c r="O134" s="15" t="s">
        <v>732</v>
      </c>
      <c r="P134" s="11">
        <v>2</v>
      </c>
      <c r="Q134" s="44">
        <v>2000000000</v>
      </c>
      <c r="R134" s="44">
        <f t="shared" si="9"/>
        <v>4000000000</v>
      </c>
      <c r="S134" s="66">
        <f t="shared" si="8"/>
        <v>256741500</v>
      </c>
      <c r="T134" s="30">
        <f>611675276-98192276</f>
        <v>513483000</v>
      </c>
      <c r="U134" s="30">
        <f>513483000</f>
        <v>513483000</v>
      </c>
      <c r="V134" s="30" t="s">
        <v>839</v>
      </c>
      <c r="W134" s="28">
        <f t="shared" si="10"/>
        <v>0</v>
      </c>
      <c r="X134" s="83">
        <v>42387</v>
      </c>
      <c r="Y134" s="83">
        <v>42702</v>
      </c>
      <c r="Z134" s="15" t="s">
        <v>813</v>
      </c>
      <c r="AA134" s="11" t="s">
        <v>766</v>
      </c>
      <c r="AB134" s="2"/>
      <c r="DC134" s="15" t="s">
        <v>246</v>
      </c>
      <c r="DE134" s="3" t="str">
        <f t="shared" si="7"/>
        <v>hacer seguimiento, evaluación y control de la ejecución.</v>
      </c>
    </row>
    <row r="135" spans="1:109" ht="78.75" customHeight="1" x14ac:dyDescent="0.25">
      <c r="A135" s="7">
        <v>63</v>
      </c>
      <c r="B135" s="7">
        <v>106</v>
      </c>
      <c r="C135" s="15" t="s">
        <v>148</v>
      </c>
      <c r="D135" s="11" t="s">
        <v>149</v>
      </c>
      <c r="E135" s="11" t="s">
        <v>14</v>
      </c>
      <c r="F135" s="8">
        <v>296127</v>
      </c>
      <c r="G135" s="11" t="s">
        <v>114</v>
      </c>
      <c r="H135" s="11" t="s">
        <v>43</v>
      </c>
      <c r="I135" s="11" t="s">
        <v>18</v>
      </c>
      <c r="J135" s="11" t="s">
        <v>192</v>
      </c>
      <c r="K135" s="4">
        <v>1</v>
      </c>
      <c r="L135" s="11" t="s">
        <v>58</v>
      </c>
      <c r="M135" s="11"/>
      <c r="N135" s="32" t="s">
        <v>512</v>
      </c>
      <c r="O135" s="15" t="s">
        <v>732</v>
      </c>
      <c r="P135" s="11">
        <v>4</v>
      </c>
      <c r="Q135" s="44">
        <v>229518646.5</v>
      </c>
      <c r="R135" s="44">
        <f t="shared" si="9"/>
        <v>918074586</v>
      </c>
      <c r="S135" s="66">
        <f t="shared" si="8"/>
        <v>163670835.5</v>
      </c>
      <c r="T135" s="30">
        <v>654683342</v>
      </c>
      <c r="U135" s="30"/>
      <c r="V135" s="30"/>
      <c r="W135" s="28">
        <f t="shared" si="10"/>
        <v>654683342</v>
      </c>
      <c r="X135" s="83">
        <v>42370</v>
      </c>
      <c r="Y135" s="83">
        <v>42735</v>
      </c>
      <c r="Z135" s="15" t="s">
        <v>813</v>
      </c>
      <c r="AA135" s="11" t="s">
        <v>766</v>
      </c>
      <c r="AB135" s="2">
        <f>+P135*Q135</f>
        <v>918074586</v>
      </c>
      <c r="DC135" s="34" t="s">
        <v>267</v>
      </c>
      <c r="DE135" s="3" t="str">
        <f t="shared" ref="DE135:DE199" si="11">LOWER(DC135)</f>
        <v>brindar subsidio de transporte escolar</v>
      </c>
    </row>
    <row r="136" spans="1:109" ht="64.5" customHeight="1" x14ac:dyDescent="0.25">
      <c r="A136" s="7">
        <v>63</v>
      </c>
      <c r="B136" s="7">
        <v>249</v>
      </c>
      <c r="C136" s="15" t="s">
        <v>148</v>
      </c>
      <c r="D136" s="11" t="s">
        <v>149</v>
      </c>
      <c r="E136" s="11" t="s">
        <v>14</v>
      </c>
      <c r="F136" s="8">
        <v>296127</v>
      </c>
      <c r="G136" s="11" t="s">
        <v>199</v>
      </c>
      <c r="H136" s="11" t="s">
        <v>43</v>
      </c>
      <c r="I136" s="11" t="s">
        <v>18</v>
      </c>
      <c r="J136" s="11" t="s">
        <v>193</v>
      </c>
      <c r="K136" s="4">
        <v>1</v>
      </c>
      <c r="L136" s="11"/>
      <c r="M136" s="11"/>
      <c r="N136" s="35" t="s">
        <v>632</v>
      </c>
      <c r="O136" s="15" t="s">
        <v>731</v>
      </c>
      <c r="P136" s="15">
        <v>1</v>
      </c>
      <c r="Q136" s="44">
        <v>10100250000</v>
      </c>
      <c r="R136" s="44">
        <f t="shared" si="9"/>
        <v>10100250000</v>
      </c>
      <c r="S136" s="66">
        <f t="shared" si="8"/>
        <v>600000000</v>
      </c>
      <c r="T136" s="30">
        <v>600000000</v>
      </c>
      <c r="U136" s="30"/>
      <c r="V136" s="30"/>
      <c r="W136" s="28">
        <f t="shared" si="10"/>
        <v>600000000</v>
      </c>
      <c r="X136" s="11"/>
      <c r="Y136" s="11"/>
      <c r="Z136" s="15" t="s">
        <v>819</v>
      </c>
      <c r="AA136" s="11"/>
      <c r="AB136" s="3">
        <f>P136*Q136</f>
        <v>10100250000</v>
      </c>
      <c r="DC136" s="34" t="s">
        <v>113</v>
      </c>
      <c r="DE136" s="3" t="str">
        <f t="shared" si="11"/>
        <v>subsidio de alojamiento</v>
      </c>
    </row>
    <row r="137" spans="1:109" ht="53.25" hidden="1" customHeight="1" x14ac:dyDescent="0.25">
      <c r="A137" s="7">
        <v>63</v>
      </c>
      <c r="B137" s="7">
        <v>201</v>
      </c>
      <c r="C137" s="15" t="s">
        <v>148</v>
      </c>
      <c r="D137" s="11" t="s">
        <v>149</v>
      </c>
      <c r="E137" s="11" t="s">
        <v>14</v>
      </c>
      <c r="F137" s="8">
        <v>296127</v>
      </c>
      <c r="G137" s="11" t="s">
        <v>199</v>
      </c>
      <c r="H137" s="11" t="s">
        <v>43</v>
      </c>
      <c r="I137" s="11" t="s">
        <v>18</v>
      </c>
      <c r="J137" s="11" t="s">
        <v>193</v>
      </c>
      <c r="K137" s="4">
        <v>1</v>
      </c>
      <c r="L137" s="11"/>
      <c r="M137" s="11"/>
      <c r="N137" s="35" t="s">
        <v>625</v>
      </c>
      <c r="O137" s="15" t="s">
        <v>731</v>
      </c>
      <c r="P137" s="6">
        <v>1</v>
      </c>
      <c r="Q137" s="44">
        <v>1565538750</v>
      </c>
      <c r="R137" s="44">
        <f t="shared" si="9"/>
        <v>1565538750</v>
      </c>
      <c r="S137" s="66">
        <f t="shared" si="8"/>
        <v>0</v>
      </c>
      <c r="T137" s="75">
        <v>0</v>
      </c>
      <c r="U137" s="30"/>
      <c r="V137" s="30"/>
      <c r="W137" s="28">
        <f t="shared" si="10"/>
        <v>0</v>
      </c>
      <c r="X137" s="11"/>
      <c r="Y137" s="11"/>
      <c r="Z137" s="15" t="s">
        <v>819</v>
      </c>
      <c r="AA137" s="11"/>
      <c r="DC137" s="34" t="s">
        <v>269</v>
      </c>
      <c r="DE137" s="3" t="str">
        <f t="shared" si="11"/>
        <v>cofinanciación adquisición de buses</v>
      </c>
    </row>
    <row r="138" spans="1:109" ht="69" hidden="1" customHeight="1" x14ac:dyDescent="0.25">
      <c r="A138" s="7">
        <v>63</v>
      </c>
      <c r="B138" s="7">
        <v>202</v>
      </c>
      <c r="C138" s="15" t="s">
        <v>148</v>
      </c>
      <c r="D138" s="11" t="s">
        <v>149</v>
      </c>
      <c r="E138" s="11" t="s">
        <v>14</v>
      </c>
      <c r="F138" s="8">
        <v>296127</v>
      </c>
      <c r="G138" s="11" t="s">
        <v>199</v>
      </c>
      <c r="H138" s="11" t="s">
        <v>43</v>
      </c>
      <c r="I138" s="11" t="s">
        <v>18</v>
      </c>
      <c r="J138" s="11" t="s">
        <v>193</v>
      </c>
      <c r="K138" s="4">
        <v>1</v>
      </c>
      <c r="L138" s="11"/>
      <c r="M138" s="11"/>
      <c r="N138" s="35" t="s">
        <v>633</v>
      </c>
      <c r="O138" s="15" t="s">
        <v>731</v>
      </c>
      <c r="P138" s="15">
        <v>1</v>
      </c>
      <c r="Q138" s="44">
        <v>500000000</v>
      </c>
      <c r="R138" s="44">
        <f t="shared" si="9"/>
        <v>500000000</v>
      </c>
      <c r="S138" s="66">
        <f t="shared" si="8"/>
        <v>0</v>
      </c>
      <c r="T138" s="75">
        <v>0</v>
      </c>
      <c r="U138" s="30"/>
      <c r="V138" s="30"/>
      <c r="W138" s="28">
        <f t="shared" si="10"/>
        <v>0</v>
      </c>
      <c r="X138" s="11"/>
      <c r="Y138" s="11"/>
      <c r="Z138" s="15" t="s">
        <v>819</v>
      </c>
      <c r="AA138" s="11"/>
      <c r="DC138" s="34" t="s">
        <v>270</v>
      </c>
      <c r="DE138" s="3" t="str">
        <f t="shared" si="11"/>
        <v>visitas de supervisión y seguimiento a los convenios</v>
      </c>
    </row>
    <row r="139" spans="1:109" ht="56.25" customHeight="1" x14ac:dyDescent="0.25">
      <c r="A139" s="7">
        <v>63</v>
      </c>
      <c r="B139" s="7">
        <v>203</v>
      </c>
      <c r="C139" s="15" t="s">
        <v>148</v>
      </c>
      <c r="D139" s="11" t="s">
        <v>149</v>
      </c>
      <c r="E139" s="11" t="s">
        <v>14</v>
      </c>
      <c r="F139" s="8">
        <v>296127</v>
      </c>
      <c r="G139" s="11" t="s">
        <v>199</v>
      </c>
      <c r="H139" s="11" t="s">
        <v>43</v>
      </c>
      <c r="I139" s="11" t="s">
        <v>18</v>
      </c>
      <c r="J139" s="11" t="s">
        <v>850</v>
      </c>
      <c r="K139" s="4">
        <v>1</v>
      </c>
      <c r="L139" s="11"/>
      <c r="M139" s="11"/>
      <c r="N139" s="36" t="s">
        <v>634</v>
      </c>
      <c r="O139" s="15" t="s">
        <v>731</v>
      </c>
      <c r="P139" s="15">
        <v>1</v>
      </c>
      <c r="Q139" s="44">
        <v>1969548750</v>
      </c>
      <c r="R139" s="44">
        <f t="shared" si="9"/>
        <v>1969548750</v>
      </c>
      <c r="S139" s="66">
        <f t="shared" si="8"/>
        <v>600000000</v>
      </c>
      <c r="T139" s="30">
        <v>600000000</v>
      </c>
      <c r="U139" s="30"/>
      <c r="V139" s="30"/>
      <c r="W139" s="28">
        <f t="shared" si="10"/>
        <v>600000000</v>
      </c>
      <c r="X139" s="11"/>
      <c r="Y139" s="11"/>
      <c r="Z139" s="15" t="s">
        <v>819</v>
      </c>
      <c r="AA139" s="11"/>
      <c r="DC139" s="33" t="s">
        <v>231</v>
      </c>
      <c r="DE139" s="3" t="str">
        <f t="shared" si="11"/>
        <v>desarrollar postgrados como estímulo a los docentes y directivos docentes que participen en jornadas complementarias o presenten proyectos de investigación a través de la celebración de convenios o contratos de cooperación. la contratación incluye materiales, refrigerios, publicaciones.</v>
      </c>
    </row>
    <row r="140" spans="1:109" ht="56.25" hidden="1" customHeight="1" x14ac:dyDescent="0.25">
      <c r="A140" s="7">
        <v>63</v>
      </c>
      <c r="B140" s="7">
        <v>204</v>
      </c>
      <c r="C140" s="15" t="s">
        <v>148</v>
      </c>
      <c r="D140" s="11" t="s">
        <v>149</v>
      </c>
      <c r="E140" s="11" t="s">
        <v>14</v>
      </c>
      <c r="F140" s="8">
        <v>296127</v>
      </c>
      <c r="G140" s="11" t="s">
        <v>199</v>
      </c>
      <c r="H140" s="11" t="s">
        <v>43</v>
      </c>
      <c r="I140" s="11" t="s">
        <v>18</v>
      </c>
      <c r="J140" s="11" t="s">
        <v>193</v>
      </c>
      <c r="K140" s="4">
        <v>1</v>
      </c>
      <c r="L140" s="11"/>
      <c r="M140" s="11"/>
      <c r="N140" s="35" t="s">
        <v>635</v>
      </c>
      <c r="O140" s="15" t="s">
        <v>731</v>
      </c>
      <c r="P140" s="6">
        <v>1</v>
      </c>
      <c r="Q140" s="44">
        <v>3939097500</v>
      </c>
      <c r="R140" s="44">
        <f t="shared" si="9"/>
        <v>3939097500</v>
      </c>
      <c r="S140" s="66">
        <f t="shared" si="8"/>
        <v>0</v>
      </c>
      <c r="T140" s="75">
        <v>0</v>
      </c>
      <c r="U140" s="30"/>
      <c r="V140" s="30"/>
      <c r="W140" s="28">
        <f t="shared" si="10"/>
        <v>0</v>
      </c>
      <c r="X140" s="11"/>
      <c r="Y140" s="11"/>
      <c r="Z140" s="15" t="s">
        <v>819</v>
      </c>
      <c r="AA140" s="11"/>
      <c r="DC140" s="15" t="s">
        <v>232</v>
      </c>
      <c r="DE140" s="3" t="str">
        <f t="shared" si="11"/>
        <v>dotar con material educativo y pedagógico  requerido para los docentes y directivos docentes a capacitar.</v>
      </c>
    </row>
    <row r="141" spans="1:109" ht="56.25" customHeight="1" x14ac:dyDescent="0.25">
      <c r="A141" s="7">
        <v>63</v>
      </c>
      <c r="B141" s="7">
        <v>131</v>
      </c>
      <c r="C141" s="15" t="s">
        <v>148</v>
      </c>
      <c r="D141" s="11" t="s">
        <v>149</v>
      </c>
      <c r="E141" s="11" t="s">
        <v>14</v>
      </c>
      <c r="F141" s="8">
        <v>296127</v>
      </c>
      <c r="G141" s="11" t="s">
        <v>114</v>
      </c>
      <c r="H141" s="11" t="s">
        <v>43</v>
      </c>
      <c r="I141" s="11" t="s">
        <v>18</v>
      </c>
      <c r="J141" s="11" t="s">
        <v>192</v>
      </c>
      <c r="K141" s="4">
        <v>1</v>
      </c>
      <c r="L141" s="11" t="s">
        <v>115</v>
      </c>
      <c r="M141" s="11"/>
      <c r="N141" s="32" t="s">
        <v>794</v>
      </c>
      <c r="O141" s="15" t="s">
        <v>732</v>
      </c>
      <c r="P141" s="11">
        <v>1</v>
      </c>
      <c r="Q141" s="44">
        <v>432600000</v>
      </c>
      <c r="R141" s="44">
        <f t="shared" si="9"/>
        <v>432600000</v>
      </c>
      <c r="S141" s="66">
        <f t="shared" si="8"/>
        <v>10000000</v>
      </c>
      <c r="T141" s="30">
        <v>10000000</v>
      </c>
      <c r="U141" s="30"/>
      <c r="V141" s="30"/>
      <c r="W141" s="28">
        <f t="shared" si="10"/>
        <v>10000000</v>
      </c>
      <c r="X141" s="83">
        <v>42370</v>
      </c>
      <c r="Y141" s="83">
        <v>42735</v>
      </c>
      <c r="Z141" s="15" t="s">
        <v>813</v>
      </c>
      <c r="AA141" s="11" t="s">
        <v>766</v>
      </c>
      <c r="AB141" s="2"/>
      <c r="DC141" s="15" t="s">
        <v>233</v>
      </c>
      <c r="DE141" s="3" t="str">
        <f t="shared" si="11"/>
        <v>dotar con material educativo y pedagógico e implementos digitales y físicos  para las instituciones educativas.</v>
      </c>
    </row>
    <row r="142" spans="1:109" ht="56.25" hidden="1" customHeight="1" x14ac:dyDescent="0.25">
      <c r="A142" s="7">
        <v>64</v>
      </c>
      <c r="B142" s="7">
        <v>331</v>
      </c>
      <c r="C142" s="15" t="s">
        <v>148</v>
      </c>
      <c r="D142" s="11" t="s">
        <v>149</v>
      </c>
      <c r="E142" s="11" t="s">
        <v>14</v>
      </c>
      <c r="F142" s="8">
        <v>296127</v>
      </c>
      <c r="G142" s="11" t="s">
        <v>19</v>
      </c>
      <c r="H142" s="11" t="s">
        <v>43</v>
      </c>
      <c r="I142" s="11" t="s">
        <v>20</v>
      </c>
      <c r="J142" s="11" t="s">
        <v>188</v>
      </c>
      <c r="K142" s="4">
        <v>1</v>
      </c>
      <c r="L142" s="4"/>
      <c r="M142" s="4"/>
      <c r="N142" s="35" t="s">
        <v>563</v>
      </c>
      <c r="O142" s="15" t="s">
        <v>731</v>
      </c>
      <c r="P142" s="39">
        <v>2</v>
      </c>
      <c r="Q142" s="44">
        <v>546363500</v>
      </c>
      <c r="R142" s="44">
        <f t="shared" si="9"/>
        <v>1092727000</v>
      </c>
      <c r="S142" s="66">
        <f t="shared" si="8"/>
        <v>0</v>
      </c>
      <c r="T142" s="75">
        <v>0</v>
      </c>
      <c r="U142" s="75"/>
      <c r="V142" s="75"/>
      <c r="W142" s="28">
        <f t="shared" si="10"/>
        <v>0</v>
      </c>
      <c r="X142" s="10"/>
      <c r="Y142" s="10"/>
      <c r="Z142" s="12"/>
      <c r="AA142" s="10"/>
      <c r="AB142" s="2"/>
      <c r="DC142" s="15" t="s">
        <v>234</v>
      </c>
      <c r="DE142" s="3" t="str">
        <f t="shared" si="11"/>
        <v>imprimir cartillas, guías, libros,  material multicopiado, afiches, videos, publicación de experiencias significativas.</v>
      </c>
    </row>
    <row r="143" spans="1:109" ht="56.25" hidden="1" customHeight="1" x14ac:dyDescent="0.25">
      <c r="A143" s="7">
        <v>64</v>
      </c>
      <c r="B143" s="7">
        <v>331</v>
      </c>
      <c r="C143" s="15" t="s">
        <v>148</v>
      </c>
      <c r="D143" s="11" t="s">
        <v>149</v>
      </c>
      <c r="E143" s="11" t="s">
        <v>14</v>
      </c>
      <c r="F143" s="8">
        <v>296127</v>
      </c>
      <c r="G143" s="11" t="s">
        <v>19</v>
      </c>
      <c r="H143" s="11" t="s">
        <v>43</v>
      </c>
      <c r="I143" s="11" t="s">
        <v>20</v>
      </c>
      <c r="J143" s="11" t="s">
        <v>188</v>
      </c>
      <c r="K143" s="4">
        <v>1</v>
      </c>
      <c r="L143" s="4"/>
      <c r="M143" s="4"/>
      <c r="N143" s="35" t="s">
        <v>564</v>
      </c>
      <c r="O143" s="15" t="s">
        <v>731</v>
      </c>
      <c r="P143" s="40">
        <v>1</v>
      </c>
      <c r="Q143" s="44">
        <v>7457861775</v>
      </c>
      <c r="R143" s="44">
        <f t="shared" si="9"/>
        <v>7457861775</v>
      </c>
      <c r="S143" s="66">
        <f t="shared" si="8"/>
        <v>0</v>
      </c>
      <c r="T143" s="75">
        <v>0</v>
      </c>
      <c r="U143" s="75"/>
      <c r="V143" s="75"/>
      <c r="W143" s="28">
        <f t="shared" si="10"/>
        <v>0</v>
      </c>
      <c r="X143" s="10"/>
      <c r="Y143" s="10"/>
      <c r="Z143" s="12"/>
      <c r="AA143" s="10"/>
      <c r="AB143" s="2"/>
      <c r="DC143" s="15" t="s">
        <v>235</v>
      </c>
      <c r="DE143" s="3" t="str">
        <f t="shared" si="11"/>
        <v>apoyar logísticamente el transporte, desplazamiento, alojamiento, refrigerios,  eventos, alimentación y otros que requiera el desarrollo del proyecto.</v>
      </c>
    </row>
    <row r="144" spans="1:109" ht="56.25" hidden="1" customHeight="1" x14ac:dyDescent="0.25">
      <c r="A144" s="7">
        <v>64</v>
      </c>
      <c r="B144" s="7">
        <v>331</v>
      </c>
      <c r="C144" s="15" t="s">
        <v>148</v>
      </c>
      <c r="D144" s="11" t="s">
        <v>149</v>
      </c>
      <c r="E144" s="11" t="s">
        <v>14</v>
      </c>
      <c r="F144" s="8">
        <v>296127</v>
      </c>
      <c r="G144" s="11" t="s">
        <v>19</v>
      </c>
      <c r="H144" s="11" t="s">
        <v>43</v>
      </c>
      <c r="I144" s="11" t="s">
        <v>20</v>
      </c>
      <c r="J144" s="11" t="s">
        <v>188</v>
      </c>
      <c r="K144" s="4">
        <v>1</v>
      </c>
      <c r="L144" s="4"/>
      <c r="M144" s="4"/>
      <c r="N144" s="35" t="s">
        <v>565</v>
      </c>
      <c r="O144" s="15" t="s">
        <v>731</v>
      </c>
      <c r="P144" s="39">
        <v>1</v>
      </c>
      <c r="Q144" s="44">
        <v>573681675</v>
      </c>
      <c r="R144" s="44">
        <f t="shared" si="9"/>
        <v>573681675</v>
      </c>
      <c r="S144" s="66">
        <f t="shared" si="8"/>
        <v>0</v>
      </c>
      <c r="T144" s="75">
        <v>0</v>
      </c>
      <c r="U144" s="75"/>
      <c r="V144" s="75"/>
      <c r="W144" s="28">
        <f t="shared" si="10"/>
        <v>0</v>
      </c>
      <c r="X144" s="10"/>
      <c r="Y144" s="10"/>
      <c r="Z144" s="12"/>
      <c r="AA144" s="10"/>
      <c r="AB144" s="2"/>
      <c r="DC144" s="15" t="s">
        <v>236</v>
      </c>
      <c r="DE144" s="3" t="str">
        <f t="shared" si="11"/>
        <v>hacer seguimiento, evaluación y control de los proyectos.</v>
      </c>
    </row>
    <row r="145" spans="1:109" ht="46.5" hidden="1" customHeight="1" x14ac:dyDescent="0.25">
      <c r="A145" s="7">
        <v>64</v>
      </c>
      <c r="B145" s="7">
        <v>331</v>
      </c>
      <c r="C145" s="15" t="s">
        <v>148</v>
      </c>
      <c r="D145" s="11" t="s">
        <v>149</v>
      </c>
      <c r="E145" s="11" t="s">
        <v>14</v>
      </c>
      <c r="F145" s="8">
        <v>296127</v>
      </c>
      <c r="G145" s="11" t="s">
        <v>19</v>
      </c>
      <c r="H145" s="11" t="s">
        <v>43</v>
      </c>
      <c r="I145" s="11" t="s">
        <v>20</v>
      </c>
      <c r="J145" s="11" t="s">
        <v>188</v>
      </c>
      <c r="K145" s="4">
        <v>1</v>
      </c>
      <c r="L145" s="4"/>
      <c r="M145" s="4"/>
      <c r="N145" s="35" t="s">
        <v>566</v>
      </c>
      <c r="O145" s="15" t="s">
        <v>731</v>
      </c>
      <c r="P145" s="39">
        <v>1</v>
      </c>
      <c r="Q145" s="44">
        <v>1388309653.5</v>
      </c>
      <c r="R145" s="44">
        <f t="shared" si="9"/>
        <v>1388309653.5</v>
      </c>
      <c r="S145" s="66">
        <f t="shared" si="8"/>
        <v>0</v>
      </c>
      <c r="T145" s="75">
        <v>0</v>
      </c>
      <c r="U145" s="75"/>
      <c r="V145" s="75"/>
      <c r="W145" s="28">
        <f t="shared" si="10"/>
        <v>0</v>
      </c>
      <c r="X145" s="10"/>
      <c r="Y145" s="10"/>
      <c r="Z145" s="12"/>
      <c r="AA145" s="10"/>
      <c r="AB145" s="2"/>
      <c r="DC145" s="33" t="s">
        <v>292</v>
      </c>
      <c r="DE145" s="3" t="str">
        <f t="shared" si="11"/>
        <v xml:space="preserve">realizar acompañamiento técnico para revisión y ajuste de los pei, manuales de convivencia, estrategias pedagógicas y didácticas, con enfoque de inclusión en 109 municipios del departamento, a través de talleres, seminarios, diplomados,  foros, cursos de actualización, pasantías nacionales e internacionales.
</v>
      </c>
    </row>
    <row r="146" spans="1:109" ht="46.5" hidden="1" customHeight="1" x14ac:dyDescent="0.25">
      <c r="A146" s="7">
        <v>64</v>
      </c>
      <c r="B146" s="7">
        <v>331</v>
      </c>
      <c r="C146" s="15" t="s">
        <v>148</v>
      </c>
      <c r="D146" s="11" t="s">
        <v>149</v>
      </c>
      <c r="E146" s="11" t="s">
        <v>14</v>
      </c>
      <c r="F146" s="8">
        <v>296127</v>
      </c>
      <c r="G146" s="11" t="s">
        <v>19</v>
      </c>
      <c r="H146" s="11" t="s">
        <v>43</v>
      </c>
      <c r="I146" s="11" t="s">
        <v>20</v>
      </c>
      <c r="J146" s="11" t="s">
        <v>188</v>
      </c>
      <c r="K146" s="4">
        <v>1</v>
      </c>
      <c r="L146" s="4"/>
      <c r="M146" s="4"/>
      <c r="N146" s="35" t="s">
        <v>567</v>
      </c>
      <c r="O146" s="15" t="s">
        <v>722</v>
      </c>
      <c r="P146" s="41">
        <v>1</v>
      </c>
      <c r="Q146" s="44">
        <v>50000000</v>
      </c>
      <c r="R146" s="44">
        <f t="shared" si="9"/>
        <v>50000000</v>
      </c>
      <c r="S146" s="66">
        <f t="shared" si="8"/>
        <v>0</v>
      </c>
      <c r="T146" s="75">
        <v>0</v>
      </c>
      <c r="U146" s="75"/>
      <c r="V146" s="75"/>
      <c r="W146" s="28">
        <f t="shared" si="10"/>
        <v>0</v>
      </c>
      <c r="X146" s="10"/>
      <c r="Y146" s="10"/>
      <c r="Z146" s="12"/>
      <c r="AA146" s="10"/>
      <c r="AB146" s="2"/>
      <c r="DC146" s="33" t="s">
        <v>293</v>
      </c>
      <c r="DE146" s="3" t="str">
        <f t="shared" si="11"/>
        <v>hacer seguimiento para la consolidación del proceso de resignificación de los manuales de convivencia y rutas de atención integral a la convivencia escolar de las ied de municipios no certificados de cundinamarca.</v>
      </c>
    </row>
    <row r="147" spans="1:109" ht="46.5" customHeight="1" x14ac:dyDescent="0.25">
      <c r="A147" s="7">
        <v>64</v>
      </c>
      <c r="B147" s="7">
        <v>331</v>
      </c>
      <c r="C147" s="15" t="s">
        <v>148</v>
      </c>
      <c r="D147" s="11" t="s">
        <v>149</v>
      </c>
      <c r="E147" s="11" t="s">
        <v>14</v>
      </c>
      <c r="F147" s="8">
        <v>296127</v>
      </c>
      <c r="G147" s="11" t="s">
        <v>19</v>
      </c>
      <c r="H147" s="11" t="s">
        <v>43</v>
      </c>
      <c r="I147" s="11" t="s">
        <v>20</v>
      </c>
      <c r="J147" s="11" t="s">
        <v>188</v>
      </c>
      <c r="K147" s="4">
        <v>1</v>
      </c>
      <c r="L147" s="4"/>
      <c r="M147" s="4"/>
      <c r="N147" s="78" t="s">
        <v>568</v>
      </c>
      <c r="O147" s="15" t="s">
        <v>731</v>
      </c>
      <c r="P147" s="79">
        <v>16</v>
      </c>
      <c r="Q147" s="44">
        <v>5094899491.9941559</v>
      </c>
      <c r="R147" s="44">
        <f t="shared" si="9"/>
        <v>81518391871.906494</v>
      </c>
      <c r="S147" s="66">
        <f t="shared" ref="S147:S210" si="12">T147/P147</f>
        <v>4353032634.375001</v>
      </c>
      <c r="T147" s="75">
        <v>69648522150.000015</v>
      </c>
      <c r="U147" s="75">
        <f>6500000000</f>
        <v>6500000000</v>
      </c>
      <c r="V147" s="28" t="s">
        <v>824</v>
      </c>
      <c r="W147" s="28">
        <f t="shared" si="10"/>
        <v>63148522150.000015</v>
      </c>
      <c r="X147" s="76">
        <v>42371</v>
      </c>
      <c r="Y147" s="76">
        <v>42735</v>
      </c>
      <c r="Z147" s="12" t="s">
        <v>813</v>
      </c>
      <c r="AA147" s="15" t="s">
        <v>771</v>
      </c>
      <c r="AB147" s="2"/>
      <c r="DC147" s="33" t="s">
        <v>294</v>
      </c>
      <c r="DE147" s="3" t="str">
        <f t="shared" si="11"/>
        <v>dotar de material educativo y pedagógico a las instituciones educativas oficiales del departamento.</v>
      </c>
    </row>
    <row r="148" spans="1:109" ht="46.5" customHeight="1" x14ac:dyDescent="0.25">
      <c r="A148" s="7">
        <v>64</v>
      </c>
      <c r="B148" s="7">
        <v>332</v>
      </c>
      <c r="C148" s="15" t="s">
        <v>148</v>
      </c>
      <c r="D148" s="11" t="s">
        <v>149</v>
      </c>
      <c r="E148" s="11" t="s">
        <v>14</v>
      </c>
      <c r="F148" s="8">
        <v>296127</v>
      </c>
      <c r="G148" s="11" t="s">
        <v>19</v>
      </c>
      <c r="H148" s="11" t="s">
        <v>43</v>
      </c>
      <c r="I148" s="11" t="s">
        <v>20</v>
      </c>
      <c r="J148" s="11" t="s">
        <v>188</v>
      </c>
      <c r="K148" s="4">
        <v>1</v>
      </c>
      <c r="L148" s="4"/>
      <c r="M148" s="4"/>
      <c r="N148" s="78" t="s">
        <v>569</v>
      </c>
      <c r="O148" s="15" t="s">
        <v>731</v>
      </c>
      <c r="P148" s="79">
        <v>16</v>
      </c>
      <c r="Q148" s="44">
        <v>515529427.84087497</v>
      </c>
      <c r="R148" s="44">
        <f t="shared" si="9"/>
        <v>8248470845.4539995</v>
      </c>
      <c r="S148" s="66">
        <f t="shared" si="12"/>
        <v>454690365.62500006</v>
      </c>
      <c r="T148" s="75">
        <v>7275045850.000001</v>
      </c>
      <c r="U148" s="75">
        <f>700000000</f>
        <v>700000000</v>
      </c>
      <c r="V148" s="28" t="s">
        <v>825</v>
      </c>
      <c r="W148" s="28">
        <f t="shared" si="10"/>
        <v>6575045850.000001</v>
      </c>
      <c r="X148" s="76">
        <v>42371</v>
      </c>
      <c r="Y148" s="76">
        <v>42735</v>
      </c>
      <c r="Z148" s="12" t="s">
        <v>813</v>
      </c>
      <c r="AA148" s="15" t="s">
        <v>771</v>
      </c>
      <c r="AB148" s="2"/>
      <c r="DC148" s="33" t="s">
        <v>295</v>
      </c>
      <c r="DE148" s="3" t="str">
        <f t="shared" si="11"/>
        <v>realizar el acompañamiento para el plan de mejoramientorio bogotá en el marco de los praes involucrados en la cuenca del rio bogotá.</v>
      </c>
    </row>
    <row r="149" spans="1:109" ht="46.5" customHeight="1" x14ac:dyDescent="0.25">
      <c r="A149" s="7">
        <v>84</v>
      </c>
      <c r="B149" s="7">
        <v>118</v>
      </c>
      <c r="C149" s="15" t="s">
        <v>153</v>
      </c>
      <c r="D149" s="11" t="s">
        <v>149</v>
      </c>
      <c r="E149" s="11" t="s">
        <v>80</v>
      </c>
      <c r="F149" s="8">
        <v>296125</v>
      </c>
      <c r="G149" s="11" t="s">
        <v>101</v>
      </c>
      <c r="H149" s="11" t="s">
        <v>47</v>
      </c>
      <c r="I149" s="11" t="s">
        <v>95</v>
      </c>
      <c r="J149" s="11" t="s">
        <v>193</v>
      </c>
      <c r="K149" s="89">
        <v>1.4500000000000001E-2</v>
      </c>
      <c r="L149" s="11" t="s">
        <v>86</v>
      </c>
      <c r="M149" s="11"/>
      <c r="N149" s="15" t="s">
        <v>683</v>
      </c>
      <c r="O149" s="15" t="s">
        <v>717</v>
      </c>
      <c r="P149" s="10">
        <v>1100</v>
      </c>
      <c r="Q149" s="44">
        <v>2727273</v>
      </c>
      <c r="R149" s="44">
        <f t="shared" si="9"/>
        <v>3000000300</v>
      </c>
      <c r="S149" s="66">
        <f t="shared" si="12"/>
        <v>45454.545454545456</v>
      </c>
      <c r="T149" s="30">
        <v>50000000</v>
      </c>
      <c r="U149" s="30"/>
      <c r="V149" s="30"/>
      <c r="W149" s="28">
        <f t="shared" si="10"/>
        <v>50000000</v>
      </c>
      <c r="X149" s="83">
        <v>42401</v>
      </c>
      <c r="Y149" s="83">
        <v>42704</v>
      </c>
      <c r="Z149" s="15" t="s">
        <v>738</v>
      </c>
      <c r="AA149" s="11" t="s">
        <v>744</v>
      </c>
      <c r="DC149" s="33" t="s">
        <v>296</v>
      </c>
      <c r="DE149" s="3" t="str">
        <f t="shared" si="11"/>
        <v>realizar salidas pedagógicas a parques temáticos, museos de arte, bibliotecas y centros de esparcimiento que generen habilidades y competencias básicas para el desarrollo integral y proyectos de vida de los estudiantes de las instituciones educativas oficiales del departamento.</v>
      </c>
    </row>
    <row r="150" spans="1:109" ht="46.5" customHeight="1" x14ac:dyDescent="0.25">
      <c r="A150" s="7">
        <v>84</v>
      </c>
      <c r="B150" s="7">
        <v>119</v>
      </c>
      <c r="C150" s="15" t="s">
        <v>153</v>
      </c>
      <c r="D150" s="11" t="s">
        <v>149</v>
      </c>
      <c r="E150" s="11" t="s">
        <v>80</v>
      </c>
      <c r="F150" s="8">
        <v>29612502</v>
      </c>
      <c r="G150" s="11" t="s">
        <v>83</v>
      </c>
      <c r="H150" s="11" t="s">
        <v>47</v>
      </c>
      <c r="I150" s="11" t="s">
        <v>95</v>
      </c>
      <c r="J150" s="11" t="s">
        <v>193</v>
      </c>
      <c r="K150" s="89">
        <v>1.4500000000000001E-2</v>
      </c>
      <c r="L150" s="11" t="s">
        <v>86</v>
      </c>
      <c r="M150" s="11"/>
      <c r="N150" s="15" t="s">
        <v>680</v>
      </c>
      <c r="O150" s="15" t="s">
        <v>715</v>
      </c>
      <c r="P150" s="10">
        <v>1</v>
      </c>
      <c r="Q150" s="44">
        <v>200000000</v>
      </c>
      <c r="R150" s="44">
        <f t="shared" si="9"/>
        <v>200000000</v>
      </c>
      <c r="S150" s="66">
        <f t="shared" si="12"/>
        <v>35000000</v>
      </c>
      <c r="T150" s="30">
        <v>35000000</v>
      </c>
      <c r="U150" s="30"/>
      <c r="V150" s="30"/>
      <c r="W150" s="28">
        <f t="shared" si="10"/>
        <v>35000000</v>
      </c>
      <c r="X150" s="83">
        <v>42401</v>
      </c>
      <c r="Y150" s="83">
        <v>42704</v>
      </c>
      <c r="Z150" s="15" t="s">
        <v>738</v>
      </c>
      <c r="AA150" s="11" t="s">
        <v>744</v>
      </c>
      <c r="DC150" s="33" t="s">
        <v>297</v>
      </c>
      <c r="DE150" s="3" t="str">
        <f t="shared" si="11"/>
        <v>imprimir cartillas, guías, libros, material multicopiado, afiches, videos, publicación de experiencias significativas.</v>
      </c>
    </row>
    <row r="151" spans="1:109" ht="46.5" customHeight="1" x14ac:dyDescent="0.25">
      <c r="A151" s="7">
        <v>85</v>
      </c>
      <c r="B151" s="7">
        <v>231</v>
      </c>
      <c r="C151" s="15" t="s">
        <v>153</v>
      </c>
      <c r="D151" s="6" t="s">
        <v>149</v>
      </c>
      <c r="E151" s="11" t="s">
        <v>25</v>
      </c>
      <c r="F151" s="8">
        <v>296130</v>
      </c>
      <c r="G151" s="11" t="s">
        <v>96</v>
      </c>
      <c r="H151" s="11" t="s">
        <v>47</v>
      </c>
      <c r="I151" s="11" t="s">
        <v>97</v>
      </c>
      <c r="J151" s="11" t="s">
        <v>850</v>
      </c>
      <c r="K151" s="11">
        <v>1</v>
      </c>
      <c r="L151" s="11"/>
      <c r="M151" s="11"/>
      <c r="N151" s="15" t="s">
        <v>781</v>
      </c>
      <c r="O151" s="15" t="s">
        <v>722</v>
      </c>
      <c r="P151" s="11">
        <v>1</v>
      </c>
      <c r="Q151" s="44">
        <v>1000000000</v>
      </c>
      <c r="R151" s="44">
        <f t="shared" si="9"/>
        <v>1000000000</v>
      </c>
      <c r="S151" s="66">
        <f t="shared" si="12"/>
        <v>120000000</v>
      </c>
      <c r="T151" s="30">
        <v>120000000</v>
      </c>
      <c r="U151" s="30"/>
      <c r="V151" s="30"/>
      <c r="W151" s="28">
        <f t="shared" si="10"/>
        <v>120000000</v>
      </c>
      <c r="X151" s="83">
        <v>42371</v>
      </c>
      <c r="Y151" s="83">
        <v>42735</v>
      </c>
      <c r="Z151" s="15" t="s">
        <v>738</v>
      </c>
      <c r="AA151" s="11" t="s">
        <v>783</v>
      </c>
      <c r="DC151" s="33" t="s">
        <v>298</v>
      </c>
      <c r="DE151" s="3" t="str">
        <f t="shared" si="11"/>
        <v>hacer seguimiento a las instituciones acompañadas en la revisión y reelaboración de proyectos educativos institucionales.</v>
      </c>
    </row>
    <row r="152" spans="1:109" ht="46.5" customHeight="1" x14ac:dyDescent="0.25">
      <c r="A152" s="7">
        <v>85</v>
      </c>
      <c r="B152" s="7">
        <v>232</v>
      </c>
      <c r="C152" s="15" t="s">
        <v>153</v>
      </c>
      <c r="D152" s="6" t="s">
        <v>149</v>
      </c>
      <c r="E152" s="11" t="s">
        <v>25</v>
      </c>
      <c r="F152" s="8">
        <v>296130</v>
      </c>
      <c r="G152" s="11" t="s">
        <v>96</v>
      </c>
      <c r="H152" s="11" t="s">
        <v>47</v>
      </c>
      <c r="I152" s="11" t="s">
        <v>97</v>
      </c>
      <c r="J152" s="11" t="s">
        <v>850</v>
      </c>
      <c r="K152" s="11">
        <v>1</v>
      </c>
      <c r="L152" s="11"/>
      <c r="M152" s="11"/>
      <c r="N152" s="11" t="s">
        <v>779</v>
      </c>
      <c r="O152" s="11" t="s">
        <v>782</v>
      </c>
      <c r="P152" s="11">
        <v>1</v>
      </c>
      <c r="Q152" s="44">
        <v>6000000</v>
      </c>
      <c r="R152" s="44">
        <f t="shared" si="9"/>
        <v>6000000</v>
      </c>
      <c r="S152" s="66">
        <f t="shared" si="12"/>
        <v>60000000</v>
      </c>
      <c r="T152" s="30">
        <v>60000000</v>
      </c>
      <c r="U152" s="30"/>
      <c r="V152" s="30"/>
      <c r="W152" s="28">
        <f t="shared" si="10"/>
        <v>60000000</v>
      </c>
      <c r="X152" s="83">
        <v>42371</v>
      </c>
      <c r="Y152" s="83">
        <v>42735</v>
      </c>
      <c r="Z152" s="15" t="s">
        <v>738</v>
      </c>
      <c r="AA152" s="11" t="s">
        <v>783</v>
      </c>
      <c r="DC152" s="33" t="s">
        <v>300</v>
      </c>
      <c r="DE152" s="3" t="str">
        <f t="shared" si="11"/>
        <v>capacitar a docentes, directivos docentes, estudiantes y comunidad educativa en general en competencias básicas a partir de ofertas educativas que respondan a las necesidades productivas de sus territorios, a través de talleres, seminarios, diplomados,  foros, cursos de actualización y pasantías.</v>
      </c>
    </row>
    <row r="153" spans="1:109" ht="46.5" customHeight="1" x14ac:dyDescent="0.25">
      <c r="A153" s="7">
        <v>86</v>
      </c>
      <c r="B153" s="7">
        <v>233</v>
      </c>
      <c r="C153" s="15" t="s">
        <v>153</v>
      </c>
      <c r="D153" s="6" t="s">
        <v>149</v>
      </c>
      <c r="E153" s="11" t="s">
        <v>25</v>
      </c>
      <c r="F153" s="8">
        <v>296130</v>
      </c>
      <c r="G153" s="11" t="s">
        <v>143</v>
      </c>
      <c r="H153" s="11" t="s">
        <v>47</v>
      </c>
      <c r="I153" s="11" t="s">
        <v>99</v>
      </c>
      <c r="J153" s="11" t="s">
        <v>850</v>
      </c>
      <c r="K153" s="11">
        <v>220</v>
      </c>
      <c r="L153" s="11"/>
      <c r="M153" s="11"/>
      <c r="N153" s="11" t="s">
        <v>776</v>
      </c>
      <c r="O153" s="15" t="s">
        <v>722</v>
      </c>
      <c r="P153" s="11">
        <v>500</v>
      </c>
      <c r="Q153" s="44">
        <v>1200000</v>
      </c>
      <c r="R153" s="44">
        <f t="shared" si="9"/>
        <v>600000000</v>
      </c>
      <c r="S153" s="66">
        <f t="shared" si="12"/>
        <v>100000</v>
      </c>
      <c r="T153" s="30">
        <v>50000000</v>
      </c>
      <c r="U153" s="30"/>
      <c r="V153" s="30"/>
      <c r="W153" s="28">
        <f t="shared" si="10"/>
        <v>50000000</v>
      </c>
      <c r="X153" s="83">
        <v>42371</v>
      </c>
      <c r="Y153" s="83">
        <v>42735</v>
      </c>
      <c r="Z153" s="15" t="s">
        <v>738</v>
      </c>
      <c r="AA153" s="11" t="s">
        <v>783</v>
      </c>
      <c r="DC153" s="33" t="s">
        <v>301</v>
      </c>
      <c r="DE153" s="3" t="str">
        <f t="shared" si="11"/>
        <v>realizar asistencia técnica a supervisores, directores de núcleo y personal de la dirección de calidad educativa de la sec en la implementación del sigce.</v>
      </c>
    </row>
    <row r="154" spans="1:109" ht="46.5" hidden="1" customHeight="1" x14ac:dyDescent="0.25">
      <c r="A154" s="7">
        <v>86</v>
      </c>
      <c r="B154" s="7">
        <v>234</v>
      </c>
      <c r="C154" s="15" t="s">
        <v>153</v>
      </c>
      <c r="D154" s="6" t="s">
        <v>149</v>
      </c>
      <c r="E154" s="11" t="s">
        <v>25</v>
      </c>
      <c r="F154" s="8">
        <v>296130</v>
      </c>
      <c r="G154" s="11" t="s">
        <v>282</v>
      </c>
      <c r="H154" s="11" t="s">
        <v>47</v>
      </c>
      <c r="I154" s="11" t="s">
        <v>99</v>
      </c>
      <c r="J154" s="11" t="s">
        <v>850</v>
      </c>
      <c r="K154" s="11">
        <v>220</v>
      </c>
      <c r="L154" s="11"/>
      <c r="M154" s="11"/>
      <c r="N154" s="15" t="s">
        <v>777</v>
      </c>
      <c r="O154" s="15" t="s">
        <v>722</v>
      </c>
      <c r="P154" s="11">
        <v>500</v>
      </c>
      <c r="Q154" s="44">
        <v>1200000</v>
      </c>
      <c r="R154" s="44">
        <f t="shared" si="9"/>
        <v>600000000</v>
      </c>
      <c r="S154" s="66">
        <f t="shared" si="12"/>
        <v>0</v>
      </c>
      <c r="T154" s="75">
        <v>0</v>
      </c>
      <c r="U154" s="30"/>
      <c r="V154" s="30"/>
      <c r="W154" s="28">
        <f t="shared" si="10"/>
        <v>0</v>
      </c>
      <c r="X154" s="11"/>
      <c r="Y154" s="11"/>
      <c r="Z154" s="10"/>
      <c r="AA154" s="11"/>
      <c r="DC154" s="33" t="s">
        <v>294</v>
      </c>
      <c r="DE154" s="3" t="str">
        <f t="shared" si="11"/>
        <v>dotar de material educativo y pedagógico a las instituciones educativas oficiales del departamento.</v>
      </c>
    </row>
    <row r="155" spans="1:109" ht="46.5" hidden="1" customHeight="1" x14ac:dyDescent="0.25">
      <c r="A155" s="7">
        <v>86</v>
      </c>
      <c r="B155" s="7">
        <v>234</v>
      </c>
      <c r="C155" s="15" t="s">
        <v>153</v>
      </c>
      <c r="D155" s="6" t="s">
        <v>149</v>
      </c>
      <c r="E155" s="11" t="s">
        <v>25</v>
      </c>
      <c r="F155" s="8">
        <v>296130</v>
      </c>
      <c r="G155" s="11" t="s">
        <v>283</v>
      </c>
      <c r="H155" s="11" t="s">
        <v>47</v>
      </c>
      <c r="I155" s="11" t="s">
        <v>99</v>
      </c>
      <c r="J155" s="11" t="s">
        <v>850</v>
      </c>
      <c r="K155" s="11">
        <v>220</v>
      </c>
      <c r="L155" s="11"/>
      <c r="M155" s="11"/>
      <c r="N155" s="15" t="s">
        <v>778</v>
      </c>
      <c r="O155" s="15" t="s">
        <v>722</v>
      </c>
      <c r="P155" s="11">
        <v>1</v>
      </c>
      <c r="Q155" s="44">
        <v>1000000000</v>
      </c>
      <c r="R155" s="44">
        <f t="shared" si="9"/>
        <v>1000000000</v>
      </c>
      <c r="S155" s="66">
        <f t="shared" si="12"/>
        <v>0</v>
      </c>
      <c r="T155" s="75">
        <v>0</v>
      </c>
      <c r="U155" s="30"/>
      <c r="V155" s="30"/>
      <c r="W155" s="28">
        <f t="shared" si="10"/>
        <v>0</v>
      </c>
      <c r="X155" s="11"/>
      <c r="Y155" s="11"/>
      <c r="Z155" s="10"/>
      <c r="AA155" s="11"/>
      <c r="DC155" s="33" t="s">
        <v>234</v>
      </c>
      <c r="DE155" s="3" t="str">
        <f t="shared" si="11"/>
        <v>imprimir cartillas, guías, libros,  material multicopiado, afiches, videos, publicación de experiencias significativas.</v>
      </c>
    </row>
    <row r="156" spans="1:109" ht="46.5" customHeight="1" x14ac:dyDescent="0.25">
      <c r="A156" s="7">
        <v>87</v>
      </c>
      <c r="B156" s="7">
        <v>501</v>
      </c>
      <c r="C156" s="15" t="s">
        <v>153</v>
      </c>
      <c r="D156" s="11" t="s">
        <v>149</v>
      </c>
      <c r="E156" s="11" t="s">
        <v>26</v>
      </c>
      <c r="F156" s="8">
        <v>296120</v>
      </c>
      <c r="G156" s="30" t="s">
        <v>28</v>
      </c>
      <c r="H156" s="11" t="s">
        <v>47</v>
      </c>
      <c r="I156" s="11" t="s">
        <v>30</v>
      </c>
      <c r="J156" s="11" t="s">
        <v>191</v>
      </c>
      <c r="K156" s="11">
        <v>1000</v>
      </c>
      <c r="L156" s="11" t="s">
        <v>172</v>
      </c>
      <c r="M156" s="11" t="s">
        <v>173</v>
      </c>
      <c r="N156" s="15" t="s">
        <v>588</v>
      </c>
      <c r="O156" s="43" t="s">
        <v>706</v>
      </c>
      <c r="P156" s="43">
        <v>1</v>
      </c>
      <c r="Q156" s="44">
        <v>400000000</v>
      </c>
      <c r="R156" s="44">
        <f t="shared" si="9"/>
        <v>400000000</v>
      </c>
      <c r="S156" s="66">
        <f t="shared" si="12"/>
        <v>50000000</v>
      </c>
      <c r="T156" s="28">
        <v>50000000</v>
      </c>
      <c r="U156" s="28"/>
      <c r="V156" s="28"/>
      <c r="W156" s="28">
        <f t="shared" si="10"/>
        <v>50000000</v>
      </c>
      <c r="X156" s="83">
        <v>42401</v>
      </c>
      <c r="Y156" s="83">
        <v>42551</v>
      </c>
      <c r="Z156" s="15" t="s">
        <v>738</v>
      </c>
      <c r="AA156" s="11" t="s">
        <v>736</v>
      </c>
      <c r="AB156" s="2"/>
      <c r="DC156" s="33" t="s">
        <v>290</v>
      </c>
      <c r="DE156" s="3" t="str">
        <f t="shared" si="11"/>
        <v xml:space="preserve">apoyar logísticamente con el transporte, desplazamiento, alojamiento, refrigerios,  eventos, alimentación y otros que requiera el desarrollo del proyecto.  </v>
      </c>
    </row>
    <row r="157" spans="1:109" ht="46.5" customHeight="1" x14ac:dyDescent="0.25">
      <c r="A157" s="7">
        <v>88</v>
      </c>
      <c r="B157" s="7">
        <v>502</v>
      </c>
      <c r="C157" s="15" t="s">
        <v>153</v>
      </c>
      <c r="D157" s="11" t="s">
        <v>149</v>
      </c>
      <c r="E157" s="15" t="s">
        <v>32</v>
      </c>
      <c r="F157" s="15">
        <v>296123</v>
      </c>
      <c r="G157" s="30" t="s">
        <v>33</v>
      </c>
      <c r="H157" s="15" t="s">
        <v>47</v>
      </c>
      <c r="I157" s="15" t="s">
        <v>202</v>
      </c>
      <c r="J157" s="11" t="s">
        <v>191</v>
      </c>
      <c r="K157" s="11">
        <v>25</v>
      </c>
      <c r="L157" s="15"/>
      <c r="M157" s="15"/>
      <c r="N157" s="15" t="s">
        <v>589</v>
      </c>
      <c r="O157" s="15" t="s">
        <v>731</v>
      </c>
      <c r="P157" s="43">
        <v>1</v>
      </c>
      <c r="Q157" s="44">
        <v>175000000</v>
      </c>
      <c r="R157" s="44">
        <f t="shared" si="9"/>
        <v>175000000</v>
      </c>
      <c r="S157" s="66">
        <f t="shared" si="12"/>
        <v>50000000</v>
      </c>
      <c r="T157" s="28">
        <v>50000000</v>
      </c>
      <c r="U157" s="28"/>
      <c r="V157" s="28"/>
      <c r="W157" s="28">
        <f t="shared" si="10"/>
        <v>50000000</v>
      </c>
      <c r="X157" s="73">
        <v>42382</v>
      </c>
      <c r="Y157" s="73">
        <v>42551</v>
      </c>
      <c r="Z157" s="15" t="s">
        <v>738</v>
      </c>
      <c r="AA157" s="15" t="s">
        <v>736</v>
      </c>
      <c r="AB157" s="2"/>
      <c r="DC157" s="33" t="s">
        <v>302</v>
      </c>
      <c r="DE157" s="3" t="str">
        <f t="shared" si="11"/>
        <v xml:space="preserve">actualizar a padres de familia sobre comités de convivencia, a través de talleres, seminarios, diplomados,  foros o encuentros, cursos de actualización y pasantías nacionales e internacionales.
</v>
      </c>
    </row>
    <row r="158" spans="1:109" ht="46.5" hidden="1" customHeight="1" x14ac:dyDescent="0.25">
      <c r="A158" s="7">
        <v>88</v>
      </c>
      <c r="B158" s="7">
        <v>503</v>
      </c>
      <c r="C158" s="15" t="s">
        <v>153</v>
      </c>
      <c r="D158" s="11" t="s">
        <v>149</v>
      </c>
      <c r="E158" s="15" t="s">
        <v>32</v>
      </c>
      <c r="F158" s="15">
        <v>296123</v>
      </c>
      <c r="G158" s="30" t="s">
        <v>33</v>
      </c>
      <c r="H158" s="15" t="s">
        <v>47</v>
      </c>
      <c r="I158" s="15" t="s">
        <v>202</v>
      </c>
      <c r="J158" s="11" t="s">
        <v>191</v>
      </c>
      <c r="K158" s="11">
        <v>25</v>
      </c>
      <c r="L158" s="15"/>
      <c r="M158" s="15"/>
      <c r="N158" s="32" t="s">
        <v>590</v>
      </c>
      <c r="O158" s="43" t="s">
        <v>731</v>
      </c>
      <c r="P158" s="43">
        <v>1</v>
      </c>
      <c r="Q158" s="44">
        <v>5000000</v>
      </c>
      <c r="R158" s="44">
        <f t="shared" si="9"/>
        <v>5000000</v>
      </c>
      <c r="S158" s="66">
        <f t="shared" si="12"/>
        <v>0</v>
      </c>
      <c r="T158" s="28">
        <v>0</v>
      </c>
      <c r="U158" s="28"/>
      <c r="V158" s="28"/>
      <c r="W158" s="28">
        <f t="shared" si="10"/>
        <v>0</v>
      </c>
      <c r="X158" s="73">
        <v>42382</v>
      </c>
      <c r="Y158" s="73">
        <v>42551</v>
      </c>
      <c r="Z158" s="10"/>
      <c r="AA158" s="15" t="s">
        <v>736</v>
      </c>
      <c r="AB158" s="2"/>
      <c r="DC158" s="33" t="s">
        <v>303</v>
      </c>
      <c r="DE158" s="3" t="str">
        <f t="shared" si="11"/>
        <v xml:space="preserve">gestionar el diagnóstico general de necesidades para el desarrollo del plan de apoyo al mejoramiento. </v>
      </c>
    </row>
    <row r="159" spans="1:109" ht="65.25" customHeight="1" x14ac:dyDescent="0.25">
      <c r="A159" s="7">
        <v>89</v>
      </c>
      <c r="B159" s="7">
        <v>504</v>
      </c>
      <c r="C159" s="15" t="s">
        <v>153</v>
      </c>
      <c r="D159" s="11" t="s">
        <v>149</v>
      </c>
      <c r="E159" s="11" t="s">
        <v>26</v>
      </c>
      <c r="F159" s="8">
        <v>296120</v>
      </c>
      <c r="G159" s="30" t="s">
        <v>34</v>
      </c>
      <c r="H159" s="11" t="s">
        <v>47</v>
      </c>
      <c r="I159" s="11" t="s">
        <v>35</v>
      </c>
      <c r="J159" s="11" t="s">
        <v>191</v>
      </c>
      <c r="K159" s="11">
        <v>4</v>
      </c>
      <c r="L159" s="11" t="s">
        <v>174</v>
      </c>
      <c r="M159" s="11" t="s">
        <v>173</v>
      </c>
      <c r="N159" s="32" t="s">
        <v>591</v>
      </c>
      <c r="O159" s="15" t="s">
        <v>731</v>
      </c>
      <c r="P159" s="43">
        <v>5</v>
      </c>
      <c r="Q159" s="44">
        <v>280000000</v>
      </c>
      <c r="R159" s="44">
        <f t="shared" si="9"/>
        <v>1400000000</v>
      </c>
      <c r="S159" s="66">
        <f t="shared" si="12"/>
        <v>30000000</v>
      </c>
      <c r="T159" s="28">
        <v>150000000</v>
      </c>
      <c r="U159" s="28"/>
      <c r="V159" s="28"/>
      <c r="W159" s="28">
        <f t="shared" si="10"/>
        <v>150000000</v>
      </c>
      <c r="X159" s="73">
        <v>42036</v>
      </c>
      <c r="Y159" s="73">
        <v>42185</v>
      </c>
      <c r="Z159" s="15" t="s">
        <v>738</v>
      </c>
      <c r="AA159" s="15" t="s">
        <v>739</v>
      </c>
      <c r="AB159" s="2"/>
      <c r="DC159" s="33" t="s">
        <v>303</v>
      </c>
      <c r="DE159" s="3" t="str">
        <f t="shared" ref="DE159" si="13">LOWER(DC159)</f>
        <v xml:space="preserve">gestionar el diagnóstico general de necesidades para el desarrollo del plan de apoyo al mejoramiento. </v>
      </c>
    </row>
    <row r="160" spans="1:109" ht="46.5" hidden="1" customHeight="1" x14ac:dyDescent="0.25">
      <c r="A160" s="7">
        <v>89</v>
      </c>
      <c r="B160" s="7">
        <v>505</v>
      </c>
      <c r="C160" s="15" t="s">
        <v>153</v>
      </c>
      <c r="D160" s="11" t="s">
        <v>149</v>
      </c>
      <c r="E160" s="11" t="s">
        <v>26</v>
      </c>
      <c r="F160" s="8">
        <v>296120</v>
      </c>
      <c r="G160" s="30" t="s">
        <v>34</v>
      </c>
      <c r="H160" s="11" t="s">
        <v>47</v>
      </c>
      <c r="I160" s="11" t="s">
        <v>35</v>
      </c>
      <c r="J160" s="11" t="s">
        <v>191</v>
      </c>
      <c r="K160" s="11">
        <v>4</v>
      </c>
      <c r="L160" s="11" t="s">
        <v>174</v>
      </c>
      <c r="M160" s="11" t="s">
        <v>173</v>
      </c>
      <c r="N160" s="32" t="s">
        <v>592</v>
      </c>
      <c r="O160" s="15" t="s">
        <v>731</v>
      </c>
      <c r="P160" s="43">
        <v>5</v>
      </c>
      <c r="Q160" s="44">
        <v>1400000000</v>
      </c>
      <c r="R160" s="44">
        <f t="shared" si="9"/>
        <v>7000000000</v>
      </c>
      <c r="S160" s="66">
        <f t="shared" si="12"/>
        <v>0</v>
      </c>
      <c r="T160" s="75">
        <v>0</v>
      </c>
      <c r="U160" s="28"/>
      <c r="V160" s="28"/>
      <c r="W160" s="28">
        <f t="shared" si="10"/>
        <v>0</v>
      </c>
      <c r="X160" s="15"/>
      <c r="Y160" s="15"/>
      <c r="Z160" s="15"/>
      <c r="AA160" s="15"/>
      <c r="AB160" s="2"/>
      <c r="DC160" s="33" t="s">
        <v>234</v>
      </c>
      <c r="DE160" s="3" t="str">
        <f t="shared" si="11"/>
        <v>imprimir cartillas, guías, libros,  material multicopiado, afiches, videos, publicación de experiencias significativas.</v>
      </c>
    </row>
    <row r="161" spans="1:109" ht="46.5" hidden="1" customHeight="1" x14ac:dyDescent="0.25">
      <c r="A161" s="7">
        <v>90</v>
      </c>
      <c r="B161" s="7">
        <v>506</v>
      </c>
      <c r="C161" s="15" t="s">
        <v>153</v>
      </c>
      <c r="D161" s="11" t="s">
        <v>149</v>
      </c>
      <c r="E161" s="11" t="s">
        <v>36</v>
      </c>
      <c r="F161" s="8">
        <v>296126</v>
      </c>
      <c r="G161" s="11" t="s">
        <v>250</v>
      </c>
      <c r="H161" s="11" t="s">
        <v>47</v>
      </c>
      <c r="I161" s="11" t="s">
        <v>200</v>
      </c>
      <c r="J161" s="11" t="s">
        <v>191</v>
      </c>
      <c r="K161" s="11">
        <v>52</v>
      </c>
      <c r="L161" s="11" t="s">
        <v>52</v>
      </c>
      <c r="M161" s="11" t="s">
        <v>176</v>
      </c>
      <c r="N161" s="32" t="s">
        <v>593</v>
      </c>
      <c r="O161" s="43" t="s">
        <v>718</v>
      </c>
      <c r="P161" s="43">
        <v>2</v>
      </c>
      <c r="Q161" s="44">
        <v>750000000</v>
      </c>
      <c r="R161" s="44">
        <f t="shared" si="9"/>
        <v>1500000000</v>
      </c>
      <c r="S161" s="66">
        <f t="shared" si="12"/>
        <v>0</v>
      </c>
      <c r="T161" s="75">
        <v>0</v>
      </c>
      <c r="U161" s="28"/>
      <c r="V161" s="28"/>
      <c r="W161" s="28">
        <f t="shared" si="10"/>
        <v>0</v>
      </c>
      <c r="X161" s="11"/>
      <c r="Y161" s="11"/>
      <c r="Z161" s="10"/>
      <c r="AA161" s="11"/>
      <c r="AB161" s="2"/>
      <c r="DC161" s="33" t="s">
        <v>290</v>
      </c>
      <c r="DE161" s="3" t="str">
        <f t="shared" si="11"/>
        <v xml:space="preserve">apoyar logísticamente con el transporte, desplazamiento, alojamiento, refrigerios,  eventos, alimentación y otros que requiera el desarrollo del proyecto.  </v>
      </c>
    </row>
    <row r="162" spans="1:109" ht="46.5" hidden="1" customHeight="1" x14ac:dyDescent="0.25">
      <c r="A162" s="7">
        <v>90</v>
      </c>
      <c r="B162" s="7">
        <v>507</v>
      </c>
      <c r="C162" s="15" t="s">
        <v>153</v>
      </c>
      <c r="D162" s="11" t="s">
        <v>149</v>
      </c>
      <c r="E162" s="11" t="s">
        <v>36</v>
      </c>
      <c r="F162" s="8">
        <v>296126</v>
      </c>
      <c r="G162" s="11" t="s">
        <v>250</v>
      </c>
      <c r="H162" s="11" t="s">
        <v>47</v>
      </c>
      <c r="I162" s="11" t="s">
        <v>200</v>
      </c>
      <c r="J162" s="11" t="s">
        <v>191</v>
      </c>
      <c r="K162" s="11">
        <v>52</v>
      </c>
      <c r="L162" s="11" t="s">
        <v>52</v>
      </c>
      <c r="M162" s="11" t="s">
        <v>177</v>
      </c>
      <c r="N162" s="32" t="s">
        <v>594</v>
      </c>
      <c r="O162" s="43" t="s">
        <v>718</v>
      </c>
      <c r="P162" s="43">
        <v>1</v>
      </c>
      <c r="Q162" s="44">
        <v>750000000</v>
      </c>
      <c r="R162" s="44">
        <f t="shared" si="9"/>
        <v>750000000</v>
      </c>
      <c r="S162" s="66">
        <f t="shared" si="12"/>
        <v>0</v>
      </c>
      <c r="T162" s="75">
        <v>0</v>
      </c>
      <c r="U162" s="28"/>
      <c r="V162" s="28"/>
      <c r="W162" s="28">
        <f t="shared" si="10"/>
        <v>0</v>
      </c>
      <c r="X162" s="11"/>
      <c r="Y162" s="11"/>
      <c r="Z162" s="10"/>
      <c r="AA162" s="11"/>
      <c r="AB162" s="2"/>
      <c r="DC162" s="33" t="s">
        <v>170</v>
      </c>
      <c r="DE162" s="3" t="str">
        <f t="shared" si="11"/>
        <v>fortalecer la formación de maestros y maestras de las escuelas normales de cundinamarca respecto de la educación con justicia social.</v>
      </c>
    </row>
    <row r="163" spans="1:109" ht="46.5" hidden="1" customHeight="1" x14ac:dyDescent="0.25">
      <c r="A163" s="7">
        <v>90</v>
      </c>
      <c r="B163" s="7">
        <v>507</v>
      </c>
      <c r="C163" s="15" t="s">
        <v>153</v>
      </c>
      <c r="D163" s="11" t="s">
        <v>149</v>
      </c>
      <c r="E163" s="11" t="s">
        <v>36</v>
      </c>
      <c r="F163" s="8">
        <v>296126</v>
      </c>
      <c r="G163" s="10" t="s">
        <v>37</v>
      </c>
      <c r="H163" s="11" t="s">
        <v>47</v>
      </c>
      <c r="I163" s="11" t="s">
        <v>200</v>
      </c>
      <c r="J163" s="11" t="s">
        <v>191</v>
      </c>
      <c r="K163" s="11">
        <v>52</v>
      </c>
      <c r="L163" s="11" t="s">
        <v>52</v>
      </c>
      <c r="M163" s="11" t="s">
        <v>177</v>
      </c>
      <c r="N163" s="32" t="s">
        <v>595</v>
      </c>
      <c r="O163" s="15" t="s">
        <v>731</v>
      </c>
      <c r="P163" s="43">
        <v>1</v>
      </c>
      <c r="Q163" s="44">
        <v>1600000000</v>
      </c>
      <c r="R163" s="44">
        <f t="shared" si="9"/>
        <v>1600000000</v>
      </c>
      <c r="S163" s="66">
        <f t="shared" si="12"/>
        <v>0</v>
      </c>
      <c r="T163" s="75">
        <v>0</v>
      </c>
      <c r="U163" s="28"/>
      <c r="V163" s="28"/>
      <c r="W163" s="28">
        <f t="shared" si="10"/>
        <v>0</v>
      </c>
      <c r="X163" s="11"/>
      <c r="Y163" s="11"/>
      <c r="Z163" s="10"/>
      <c r="AA163" s="11"/>
      <c r="AB163" s="2"/>
      <c r="DC163" s="33" t="s">
        <v>305</v>
      </c>
      <c r="DE163" s="3" t="str">
        <f t="shared" si="11"/>
        <v>realizar el acompañamiento para el fortalecimiento de las escuelas normales superiores de cundinamarca.</v>
      </c>
    </row>
    <row r="164" spans="1:109" ht="46.5" hidden="1" customHeight="1" x14ac:dyDescent="0.25">
      <c r="A164" s="7">
        <v>90</v>
      </c>
      <c r="B164" s="7">
        <v>507</v>
      </c>
      <c r="C164" s="15" t="s">
        <v>153</v>
      </c>
      <c r="D164" s="11" t="s">
        <v>149</v>
      </c>
      <c r="E164" s="11" t="s">
        <v>36</v>
      </c>
      <c r="F164" s="8">
        <v>296126</v>
      </c>
      <c r="G164" s="10" t="s">
        <v>37</v>
      </c>
      <c r="H164" s="11" t="s">
        <v>47</v>
      </c>
      <c r="I164" s="11" t="s">
        <v>200</v>
      </c>
      <c r="J164" s="11" t="s">
        <v>191</v>
      </c>
      <c r="K164" s="11">
        <v>52</v>
      </c>
      <c r="L164" s="11" t="s">
        <v>52</v>
      </c>
      <c r="M164" s="11" t="s">
        <v>177</v>
      </c>
      <c r="N164" s="32" t="s">
        <v>596</v>
      </c>
      <c r="O164" s="32" t="s">
        <v>719</v>
      </c>
      <c r="P164" s="43">
        <v>1</v>
      </c>
      <c r="Q164" s="44">
        <v>1600000000</v>
      </c>
      <c r="R164" s="44">
        <f t="shared" si="9"/>
        <v>1600000000</v>
      </c>
      <c r="S164" s="66">
        <f t="shared" si="12"/>
        <v>0</v>
      </c>
      <c r="T164" s="75">
        <v>0</v>
      </c>
      <c r="U164" s="28"/>
      <c r="V164" s="28"/>
      <c r="W164" s="28">
        <f t="shared" si="10"/>
        <v>0</v>
      </c>
      <c r="X164" s="11"/>
      <c r="Y164" s="11"/>
      <c r="Z164" s="10"/>
      <c r="AA164" s="11"/>
      <c r="AB164" s="2"/>
      <c r="DC164" s="33" t="s">
        <v>289</v>
      </c>
      <c r="DE164" s="3" t="str">
        <f t="shared" si="11"/>
        <v>dotar de material educativo y pedagógico  a las instituciones educativas oficiales del departamento.</v>
      </c>
    </row>
    <row r="165" spans="1:109" ht="46.5" hidden="1" customHeight="1" x14ac:dyDescent="0.25">
      <c r="A165" s="7">
        <v>90</v>
      </c>
      <c r="B165" s="7">
        <v>507</v>
      </c>
      <c r="C165" s="15" t="s">
        <v>153</v>
      </c>
      <c r="D165" s="11" t="s">
        <v>149</v>
      </c>
      <c r="E165" s="11" t="s">
        <v>36</v>
      </c>
      <c r="F165" s="8">
        <v>296126</v>
      </c>
      <c r="G165" s="10" t="s">
        <v>37</v>
      </c>
      <c r="H165" s="11" t="s">
        <v>47</v>
      </c>
      <c r="I165" s="11" t="s">
        <v>200</v>
      </c>
      <c r="J165" s="11" t="s">
        <v>191</v>
      </c>
      <c r="K165" s="11">
        <v>52</v>
      </c>
      <c r="L165" s="11" t="s">
        <v>52</v>
      </c>
      <c r="M165" s="11" t="s">
        <v>177</v>
      </c>
      <c r="N165" s="32" t="s">
        <v>597</v>
      </c>
      <c r="O165" s="32" t="s">
        <v>719</v>
      </c>
      <c r="P165" s="43">
        <v>1</v>
      </c>
      <c r="Q165" s="44">
        <v>650000000</v>
      </c>
      <c r="R165" s="44">
        <f t="shared" si="9"/>
        <v>650000000</v>
      </c>
      <c r="S165" s="66">
        <f t="shared" si="12"/>
        <v>0</v>
      </c>
      <c r="T165" s="75">
        <v>0</v>
      </c>
      <c r="U165" s="28"/>
      <c r="V165" s="28"/>
      <c r="W165" s="28">
        <f t="shared" si="10"/>
        <v>0</v>
      </c>
      <c r="X165" s="11"/>
      <c r="Y165" s="11"/>
      <c r="Z165" s="10"/>
      <c r="AA165" s="11"/>
      <c r="AB165" s="2"/>
      <c r="DC165" s="33" t="s">
        <v>234</v>
      </c>
      <c r="DE165" s="3" t="str">
        <f t="shared" si="11"/>
        <v>imprimir cartillas, guías, libros,  material multicopiado, afiches, videos, publicación de experiencias significativas.</v>
      </c>
    </row>
    <row r="166" spans="1:109" ht="46.5" hidden="1" customHeight="1" x14ac:dyDescent="0.25">
      <c r="A166" s="7">
        <v>90</v>
      </c>
      <c r="B166" s="7">
        <v>507</v>
      </c>
      <c r="C166" s="15" t="s">
        <v>153</v>
      </c>
      <c r="D166" s="11" t="s">
        <v>149</v>
      </c>
      <c r="E166" s="11" t="s">
        <v>36</v>
      </c>
      <c r="F166" s="8">
        <v>296126</v>
      </c>
      <c r="G166" s="10" t="s">
        <v>37</v>
      </c>
      <c r="H166" s="11" t="s">
        <v>47</v>
      </c>
      <c r="I166" s="11" t="s">
        <v>200</v>
      </c>
      <c r="J166" s="11" t="s">
        <v>191</v>
      </c>
      <c r="K166" s="11">
        <v>52</v>
      </c>
      <c r="L166" s="11" t="s">
        <v>52</v>
      </c>
      <c r="M166" s="11" t="s">
        <v>177</v>
      </c>
      <c r="N166" s="32" t="s">
        <v>598</v>
      </c>
      <c r="O166" s="15" t="s">
        <v>731</v>
      </c>
      <c r="P166" s="43">
        <v>1</v>
      </c>
      <c r="Q166" s="44">
        <v>650000000</v>
      </c>
      <c r="R166" s="44">
        <f t="shared" si="9"/>
        <v>650000000</v>
      </c>
      <c r="S166" s="66">
        <f t="shared" si="12"/>
        <v>0</v>
      </c>
      <c r="T166" s="75">
        <v>0</v>
      </c>
      <c r="U166" s="28"/>
      <c r="V166" s="28"/>
      <c r="W166" s="28">
        <f t="shared" si="10"/>
        <v>0</v>
      </c>
      <c r="X166" s="11"/>
      <c r="Y166" s="11"/>
      <c r="Z166" s="10"/>
      <c r="AA166" s="11"/>
      <c r="AB166" s="2"/>
      <c r="DC166" s="33" t="s">
        <v>290</v>
      </c>
      <c r="DE166" s="3" t="str">
        <f t="shared" si="11"/>
        <v xml:space="preserve">apoyar logísticamente con el transporte, desplazamiento, alojamiento, refrigerios,  eventos, alimentación y otros que requiera el desarrollo del proyecto.  </v>
      </c>
    </row>
    <row r="167" spans="1:109" ht="46.5" hidden="1" customHeight="1" x14ac:dyDescent="0.25">
      <c r="A167" s="7">
        <v>90</v>
      </c>
      <c r="B167" s="7">
        <v>507</v>
      </c>
      <c r="C167" s="15" t="s">
        <v>153</v>
      </c>
      <c r="D167" s="11" t="s">
        <v>149</v>
      </c>
      <c r="E167" s="11" t="s">
        <v>36</v>
      </c>
      <c r="F167" s="8">
        <v>296126</v>
      </c>
      <c r="G167" s="15" t="s">
        <v>39</v>
      </c>
      <c r="H167" s="11" t="s">
        <v>47</v>
      </c>
      <c r="I167" s="11" t="s">
        <v>200</v>
      </c>
      <c r="J167" s="11" t="s">
        <v>191</v>
      </c>
      <c r="K167" s="11">
        <v>52</v>
      </c>
      <c r="L167" s="11" t="s">
        <v>52</v>
      </c>
      <c r="M167" s="11" t="s">
        <v>177</v>
      </c>
      <c r="N167" s="32" t="s">
        <v>599</v>
      </c>
      <c r="O167" s="15" t="s">
        <v>731</v>
      </c>
      <c r="P167" s="43">
        <v>700</v>
      </c>
      <c r="Q167" s="44">
        <v>2000000</v>
      </c>
      <c r="R167" s="44">
        <f t="shared" si="9"/>
        <v>1400000000</v>
      </c>
      <c r="S167" s="66">
        <f t="shared" si="12"/>
        <v>0</v>
      </c>
      <c r="T167" s="75">
        <v>0</v>
      </c>
      <c r="U167" s="28"/>
      <c r="V167" s="28"/>
      <c r="W167" s="28">
        <f t="shared" si="10"/>
        <v>0</v>
      </c>
      <c r="X167" s="11"/>
      <c r="Y167" s="11"/>
      <c r="Z167" s="10"/>
      <c r="AA167" s="11"/>
      <c r="AB167" s="2"/>
      <c r="DC167" s="33" t="s">
        <v>306</v>
      </c>
      <c r="DE167" s="3" t="str">
        <f t="shared" si="11"/>
        <v>realizar convenios para la formación docente en procesos de lectura y escritura.</v>
      </c>
    </row>
    <row r="168" spans="1:109" ht="46.5" hidden="1" customHeight="1" x14ac:dyDescent="0.25">
      <c r="A168" s="7">
        <v>90</v>
      </c>
      <c r="B168" s="7">
        <v>507</v>
      </c>
      <c r="C168" s="15" t="s">
        <v>153</v>
      </c>
      <c r="D168" s="11" t="s">
        <v>149</v>
      </c>
      <c r="E168" s="11" t="s">
        <v>36</v>
      </c>
      <c r="F168" s="8">
        <v>296126</v>
      </c>
      <c r="G168" s="15" t="s">
        <v>39</v>
      </c>
      <c r="H168" s="11" t="s">
        <v>47</v>
      </c>
      <c r="I168" s="11" t="s">
        <v>200</v>
      </c>
      <c r="J168" s="11" t="s">
        <v>191</v>
      </c>
      <c r="K168" s="11">
        <v>52</v>
      </c>
      <c r="L168" s="11" t="s">
        <v>52</v>
      </c>
      <c r="M168" s="11" t="s">
        <v>177</v>
      </c>
      <c r="N168" s="32" t="s">
        <v>600</v>
      </c>
      <c r="O168" s="15" t="s">
        <v>731</v>
      </c>
      <c r="P168" s="43">
        <v>1</v>
      </c>
      <c r="Q168" s="44">
        <v>800000000</v>
      </c>
      <c r="R168" s="44">
        <f t="shared" si="9"/>
        <v>800000000</v>
      </c>
      <c r="S168" s="66">
        <f t="shared" si="12"/>
        <v>0</v>
      </c>
      <c r="T168" s="75">
        <v>0</v>
      </c>
      <c r="U168" s="28"/>
      <c r="V168" s="28"/>
      <c r="W168" s="28">
        <f t="shared" si="10"/>
        <v>0</v>
      </c>
      <c r="X168" s="11"/>
      <c r="Y168" s="11"/>
      <c r="Z168" s="10"/>
      <c r="AA168" s="11"/>
      <c r="AB168" s="2"/>
      <c r="DC168" s="33" t="s">
        <v>307</v>
      </c>
      <c r="DE168" s="3" t="str">
        <f t="shared" si="11"/>
        <v xml:space="preserve">apoyar la investigación en lectura, escritura y uso de la biblioteca. </v>
      </c>
    </row>
    <row r="169" spans="1:109" ht="46.5" customHeight="1" x14ac:dyDescent="0.25">
      <c r="A169" s="7">
        <v>90</v>
      </c>
      <c r="B169" s="7">
        <v>507</v>
      </c>
      <c r="C169" s="15" t="s">
        <v>153</v>
      </c>
      <c r="D169" s="11" t="s">
        <v>149</v>
      </c>
      <c r="E169" s="11" t="s">
        <v>36</v>
      </c>
      <c r="F169" s="8">
        <v>296126</v>
      </c>
      <c r="G169" s="15" t="s">
        <v>259</v>
      </c>
      <c r="H169" s="11" t="s">
        <v>47</v>
      </c>
      <c r="I169" s="11" t="s">
        <v>200</v>
      </c>
      <c r="J169" s="11" t="s">
        <v>191</v>
      </c>
      <c r="K169" s="11">
        <v>52</v>
      </c>
      <c r="L169" s="11" t="s">
        <v>52</v>
      </c>
      <c r="M169" s="11" t="s">
        <v>177</v>
      </c>
      <c r="N169" s="15" t="s">
        <v>144</v>
      </c>
      <c r="O169" s="32" t="s">
        <v>718</v>
      </c>
      <c r="P169" s="43">
        <v>2</v>
      </c>
      <c r="Q169" s="44">
        <v>1000000000</v>
      </c>
      <c r="R169" s="44">
        <f t="shared" si="9"/>
        <v>2000000000</v>
      </c>
      <c r="S169" s="66">
        <f t="shared" si="12"/>
        <v>50000000</v>
      </c>
      <c r="T169" s="28">
        <v>100000000</v>
      </c>
      <c r="U169" s="28"/>
      <c r="V169" s="28"/>
      <c r="W169" s="28">
        <f t="shared" si="10"/>
        <v>100000000</v>
      </c>
      <c r="X169" s="73">
        <v>42401</v>
      </c>
      <c r="Y169" s="73">
        <v>42675</v>
      </c>
      <c r="Z169" s="15" t="s">
        <v>738</v>
      </c>
      <c r="AA169" s="15" t="s">
        <v>737</v>
      </c>
      <c r="AB169" s="2"/>
      <c r="DC169" s="33" t="s">
        <v>308</v>
      </c>
      <c r="DE169" s="3" t="str">
        <f t="shared" si="11"/>
        <v>dotar de materiales para bibliotecas escolares a  instituciones educativas de municipios no certificados.</v>
      </c>
    </row>
    <row r="170" spans="1:109" ht="46.5" hidden="1" customHeight="1" x14ac:dyDescent="0.25">
      <c r="A170" s="7">
        <v>90</v>
      </c>
      <c r="B170" s="7">
        <v>527</v>
      </c>
      <c r="C170" s="15" t="s">
        <v>153</v>
      </c>
      <c r="D170" s="11" t="s">
        <v>149</v>
      </c>
      <c r="E170" s="11" t="s">
        <v>36</v>
      </c>
      <c r="F170" s="8">
        <v>296126</v>
      </c>
      <c r="G170" s="15" t="s">
        <v>259</v>
      </c>
      <c r="H170" s="11" t="s">
        <v>47</v>
      </c>
      <c r="I170" s="11" t="s">
        <v>200</v>
      </c>
      <c r="J170" s="11" t="s">
        <v>191</v>
      </c>
      <c r="K170" s="11">
        <v>52</v>
      </c>
      <c r="L170" s="11" t="s">
        <v>52</v>
      </c>
      <c r="M170" s="11" t="s">
        <v>176</v>
      </c>
      <c r="N170" s="15" t="s">
        <v>720</v>
      </c>
      <c r="O170" s="15" t="s">
        <v>731</v>
      </c>
      <c r="P170" s="43">
        <v>20</v>
      </c>
      <c r="Q170" s="44">
        <v>150000000</v>
      </c>
      <c r="R170" s="44">
        <f t="shared" si="9"/>
        <v>3000000000</v>
      </c>
      <c r="S170" s="66">
        <f t="shared" si="12"/>
        <v>0</v>
      </c>
      <c r="T170" s="75">
        <v>0</v>
      </c>
      <c r="U170" s="28"/>
      <c r="V170" s="28"/>
      <c r="W170" s="28">
        <f t="shared" si="10"/>
        <v>0</v>
      </c>
      <c r="X170" s="15"/>
      <c r="Y170" s="15"/>
      <c r="Z170" s="15"/>
      <c r="AA170" s="15"/>
      <c r="AB170" s="2"/>
      <c r="DC170" s="33" t="s">
        <v>309</v>
      </c>
      <c r="DE170" s="3" t="str">
        <f t="shared" si="11"/>
        <v>organizar seis eventos académicos (6) como foros de experiencias significativas, congresos, seminarios, conferencias. uno por año y una (1) publicación por año de los mejores proyectos de fomento de lectura y escritura.</v>
      </c>
    </row>
    <row r="171" spans="1:109" ht="46.5" hidden="1" customHeight="1" x14ac:dyDescent="0.25">
      <c r="A171" s="7">
        <v>90</v>
      </c>
      <c r="B171" s="7">
        <v>527</v>
      </c>
      <c r="C171" s="15" t="s">
        <v>153</v>
      </c>
      <c r="D171" s="11" t="s">
        <v>149</v>
      </c>
      <c r="E171" s="11" t="s">
        <v>36</v>
      </c>
      <c r="F171" s="8">
        <v>296126</v>
      </c>
      <c r="G171" s="15" t="s">
        <v>261</v>
      </c>
      <c r="H171" s="11" t="s">
        <v>47</v>
      </c>
      <c r="I171" s="11" t="s">
        <v>200</v>
      </c>
      <c r="J171" s="11" t="s">
        <v>191</v>
      </c>
      <c r="K171" s="11">
        <v>52</v>
      </c>
      <c r="L171" s="11" t="s">
        <v>52</v>
      </c>
      <c r="M171" s="11" t="s">
        <v>176</v>
      </c>
      <c r="N171" s="32" t="s">
        <v>601</v>
      </c>
      <c r="O171" s="15" t="s">
        <v>731</v>
      </c>
      <c r="P171" s="43">
        <v>1</v>
      </c>
      <c r="Q171" s="44">
        <v>1000000000</v>
      </c>
      <c r="R171" s="44">
        <f t="shared" si="9"/>
        <v>1000000000</v>
      </c>
      <c r="S171" s="66">
        <f t="shared" si="12"/>
        <v>0</v>
      </c>
      <c r="T171" s="75">
        <v>0</v>
      </c>
      <c r="U171" s="28"/>
      <c r="V171" s="28"/>
      <c r="W171" s="28">
        <f t="shared" si="10"/>
        <v>0</v>
      </c>
      <c r="X171" s="15"/>
      <c r="Y171" s="15"/>
      <c r="Z171" s="15"/>
      <c r="AA171" s="15"/>
      <c r="AB171" s="2"/>
      <c r="DC171" s="33" t="s">
        <v>310</v>
      </c>
      <c r="DE171" s="3" t="str">
        <f t="shared" si="11"/>
        <v>apoyar económicamente para la asistencia y participación a eventos académicos como congresos, seminarios, foros, talleres e intercambios y pasantías nacionales e internacionales (incluye todos los costos) para docentes, estudiantes y funcionarios de la secretaría.</v>
      </c>
    </row>
    <row r="172" spans="1:109" ht="46.5" hidden="1" customHeight="1" x14ac:dyDescent="0.25">
      <c r="A172" s="7">
        <v>90</v>
      </c>
      <c r="B172" s="7">
        <v>527</v>
      </c>
      <c r="C172" s="15" t="s">
        <v>153</v>
      </c>
      <c r="D172" s="11" t="s">
        <v>149</v>
      </c>
      <c r="E172" s="11" t="s">
        <v>36</v>
      </c>
      <c r="F172" s="8">
        <v>296126</v>
      </c>
      <c r="G172" s="15" t="s">
        <v>259</v>
      </c>
      <c r="H172" s="11"/>
      <c r="I172" s="11"/>
      <c r="J172" s="11"/>
      <c r="K172" s="11"/>
      <c r="L172" s="11"/>
      <c r="M172" s="11"/>
      <c r="N172" s="32" t="s">
        <v>260</v>
      </c>
      <c r="O172" s="15" t="s">
        <v>731</v>
      </c>
      <c r="P172" s="43">
        <v>1</v>
      </c>
      <c r="Q172" s="44">
        <v>1000000000</v>
      </c>
      <c r="R172" s="44">
        <f t="shared" si="9"/>
        <v>1000000000</v>
      </c>
      <c r="S172" s="66">
        <f t="shared" si="12"/>
        <v>0</v>
      </c>
      <c r="T172" s="75">
        <v>0</v>
      </c>
      <c r="U172" s="28"/>
      <c r="V172" s="28"/>
      <c r="W172" s="28">
        <f t="shared" si="10"/>
        <v>0</v>
      </c>
      <c r="X172" s="15"/>
      <c r="Y172" s="15"/>
      <c r="Z172" s="15"/>
      <c r="AA172" s="15"/>
      <c r="AB172" s="2"/>
      <c r="DC172" s="33" t="s">
        <v>311</v>
      </c>
      <c r="DE172" s="3" t="str">
        <f t="shared" si="11"/>
        <v>hacer seguimiento a la construcción e implementación de los proyectos institucionales de lectura, escritura y bibliotecas en los 109 municipios.</v>
      </c>
    </row>
    <row r="173" spans="1:109" ht="83.25" customHeight="1" x14ac:dyDescent="0.25">
      <c r="A173" s="7">
        <v>91</v>
      </c>
      <c r="B173" s="7">
        <v>120</v>
      </c>
      <c r="C173" s="15" t="s">
        <v>153</v>
      </c>
      <c r="D173" s="6" t="s">
        <v>149</v>
      </c>
      <c r="E173" s="11" t="s">
        <v>80</v>
      </c>
      <c r="F173" s="8">
        <v>296125</v>
      </c>
      <c r="G173" s="11" t="s">
        <v>81</v>
      </c>
      <c r="H173" s="11" t="s">
        <v>67</v>
      </c>
      <c r="I173" s="11" t="s">
        <v>100</v>
      </c>
      <c r="J173" s="11" t="s">
        <v>192</v>
      </c>
      <c r="K173" s="11">
        <v>32</v>
      </c>
      <c r="L173" s="11" t="s">
        <v>86</v>
      </c>
      <c r="M173" s="11"/>
      <c r="N173" s="15" t="s">
        <v>682</v>
      </c>
      <c r="O173" s="15" t="s">
        <v>732</v>
      </c>
      <c r="P173" s="10">
        <v>2</v>
      </c>
      <c r="Q173" s="44">
        <v>28000000</v>
      </c>
      <c r="R173" s="44">
        <f t="shared" si="9"/>
        <v>56000000</v>
      </c>
      <c r="S173" s="66">
        <f t="shared" si="12"/>
        <v>12500000</v>
      </c>
      <c r="T173" s="30">
        <v>25000000</v>
      </c>
      <c r="U173" s="30"/>
      <c r="V173" s="30"/>
      <c r="W173" s="28">
        <f t="shared" si="10"/>
        <v>25000000</v>
      </c>
      <c r="X173" s="83">
        <v>42387</v>
      </c>
      <c r="Y173" s="83">
        <v>42702</v>
      </c>
      <c r="Z173" s="15" t="s">
        <v>738</v>
      </c>
      <c r="AA173" s="11" t="s">
        <v>767</v>
      </c>
      <c r="AB173" s="2"/>
      <c r="DC173" s="15" t="s">
        <v>88</v>
      </c>
      <c r="DE173" s="3" t="str">
        <f t="shared" si="11"/>
        <v xml:space="preserve">seguimiento y evaluaciòn </v>
      </c>
    </row>
    <row r="174" spans="1:109" ht="83.25" customHeight="1" x14ac:dyDescent="0.25">
      <c r="A174" s="7">
        <v>91</v>
      </c>
      <c r="B174" s="7">
        <v>121</v>
      </c>
      <c r="C174" s="15" t="s">
        <v>153</v>
      </c>
      <c r="D174" s="6" t="s">
        <v>149</v>
      </c>
      <c r="E174" s="11" t="s">
        <v>80</v>
      </c>
      <c r="F174" s="8">
        <v>29612502</v>
      </c>
      <c r="G174" s="11" t="s">
        <v>83</v>
      </c>
      <c r="H174" s="11" t="s">
        <v>67</v>
      </c>
      <c r="I174" s="11" t="s">
        <v>100</v>
      </c>
      <c r="J174" s="11" t="s">
        <v>192</v>
      </c>
      <c r="K174" s="11">
        <v>32</v>
      </c>
      <c r="L174" s="11" t="s">
        <v>86</v>
      </c>
      <c r="M174" s="11"/>
      <c r="N174" s="15" t="s">
        <v>680</v>
      </c>
      <c r="O174" s="88" t="s">
        <v>715</v>
      </c>
      <c r="P174" s="10">
        <v>1</v>
      </c>
      <c r="Q174" s="44">
        <v>28000000</v>
      </c>
      <c r="R174" s="44">
        <f t="shared" si="9"/>
        <v>28000000</v>
      </c>
      <c r="S174" s="66">
        <f t="shared" si="12"/>
        <v>20000000</v>
      </c>
      <c r="T174" s="30">
        <v>20000000</v>
      </c>
      <c r="U174" s="30"/>
      <c r="V174" s="30"/>
      <c r="W174" s="28">
        <f t="shared" si="10"/>
        <v>20000000</v>
      </c>
      <c r="X174" s="83">
        <v>42387</v>
      </c>
      <c r="Y174" s="83">
        <v>42702</v>
      </c>
      <c r="Z174" s="15" t="s">
        <v>738</v>
      </c>
      <c r="AA174" s="11" t="s">
        <v>767</v>
      </c>
      <c r="AB174" s="2"/>
      <c r="DC174" s="15" t="s">
        <v>85</v>
      </c>
      <c r="DE174" s="3" t="str">
        <f t="shared" si="11"/>
        <v xml:space="preserve">dotaciòn de canastas </v>
      </c>
    </row>
    <row r="175" spans="1:109" ht="89.25" customHeight="1" x14ac:dyDescent="0.25">
      <c r="A175" s="7">
        <v>91</v>
      </c>
      <c r="B175" s="7">
        <v>122</v>
      </c>
      <c r="C175" s="15" t="s">
        <v>153</v>
      </c>
      <c r="D175" s="6" t="s">
        <v>149</v>
      </c>
      <c r="E175" s="11" t="s">
        <v>80</v>
      </c>
      <c r="F175" s="8">
        <v>296125</v>
      </c>
      <c r="G175" s="11" t="s">
        <v>101</v>
      </c>
      <c r="H175" s="11" t="s">
        <v>67</v>
      </c>
      <c r="I175" s="11" t="s">
        <v>100</v>
      </c>
      <c r="J175" s="11" t="s">
        <v>192</v>
      </c>
      <c r="K175" s="11">
        <v>32</v>
      </c>
      <c r="L175" s="11" t="s">
        <v>102</v>
      </c>
      <c r="M175" s="11"/>
      <c r="N175" s="15" t="s">
        <v>89</v>
      </c>
      <c r="O175" s="15" t="s">
        <v>716</v>
      </c>
      <c r="P175" s="10">
        <v>25</v>
      </c>
      <c r="Q175" s="44">
        <v>32000000</v>
      </c>
      <c r="R175" s="44">
        <f t="shared" si="9"/>
        <v>800000000</v>
      </c>
      <c r="S175" s="66">
        <f t="shared" si="12"/>
        <v>400000</v>
      </c>
      <c r="T175" s="30">
        <v>10000000</v>
      </c>
      <c r="U175" s="30"/>
      <c r="V175" s="30"/>
      <c r="W175" s="28">
        <f t="shared" si="10"/>
        <v>10000000</v>
      </c>
      <c r="X175" s="83">
        <v>42387</v>
      </c>
      <c r="Y175" s="83">
        <v>42702</v>
      </c>
      <c r="Z175" s="15" t="s">
        <v>738</v>
      </c>
      <c r="AA175" s="11" t="s">
        <v>767</v>
      </c>
      <c r="AB175" s="2"/>
      <c r="DC175" s="15" t="s">
        <v>247</v>
      </c>
      <c r="DE175" s="3" t="str">
        <f t="shared" si="11"/>
        <v>actualizaciòn y formaciòn  docente</v>
      </c>
    </row>
    <row r="176" spans="1:109" ht="89.25" customHeight="1" x14ac:dyDescent="0.25">
      <c r="A176" s="7">
        <v>91</v>
      </c>
      <c r="B176" s="7">
        <v>123</v>
      </c>
      <c r="C176" s="15" t="s">
        <v>153</v>
      </c>
      <c r="D176" s="6" t="s">
        <v>149</v>
      </c>
      <c r="E176" s="11" t="s">
        <v>80</v>
      </c>
      <c r="F176" s="8">
        <v>296125</v>
      </c>
      <c r="G176" s="11" t="s">
        <v>103</v>
      </c>
      <c r="H176" s="11" t="s">
        <v>67</v>
      </c>
      <c r="I176" s="11" t="s">
        <v>100</v>
      </c>
      <c r="J176" s="11" t="s">
        <v>192</v>
      </c>
      <c r="K176" s="11">
        <v>32</v>
      </c>
      <c r="L176" s="11" t="s">
        <v>86</v>
      </c>
      <c r="M176" s="11"/>
      <c r="N176" s="15" t="s">
        <v>800</v>
      </c>
      <c r="O176" s="15" t="s">
        <v>715</v>
      </c>
      <c r="P176" s="10">
        <v>25</v>
      </c>
      <c r="Q176" s="44">
        <v>18000000</v>
      </c>
      <c r="R176" s="44">
        <f t="shared" si="9"/>
        <v>450000000</v>
      </c>
      <c r="S176" s="66">
        <f t="shared" si="12"/>
        <v>2000000</v>
      </c>
      <c r="T176" s="30">
        <v>50000000</v>
      </c>
      <c r="U176" s="30"/>
      <c r="V176" s="30"/>
      <c r="W176" s="28">
        <f t="shared" si="10"/>
        <v>50000000</v>
      </c>
      <c r="X176" s="83">
        <v>42387</v>
      </c>
      <c r="Y176" s="83">
        <v>42702</v>
      </c>
      <c r="Z176" s="15" t="s">
        <v>738</v>
      </c>
      <c r="AA176" s="11" t="s">
        <v>767</v>
      </c>
      <c r="AB176" s="2"/>
      <c r="DC176" s="15" t="s">
        <v>88</v>
      </c>
      <c r="DE176" s="3" t="str">
        <f t="shared" si="11"/>
        <v xml:space="preserve">seguimiento y evaluaciòn </v>
      </c>
    </row>
    <row r="177" spans="1:109" ht="89.25" hidden="1" customHeight="1" x14ac:dyDescent="0.25">
      <c r="A177" s="7">
        <v>92</v>
      </c>
      <c r="B177" s="7">
        <v>235</v>
      </c>
      <c r="C177" s="15" t="s">
        <v>153</v>
      </c>
      <c r="D177" s="6" t="s">
        <v>149</v>
      </c>
      <c r="E177" s="11" t="s">
        <v>104</v>
      </c>
      <c r="F177" s="8">
        <v>296119</v>
      </c>
      <c r="G177" s="11" t="s">
        <v>214</v>
      </c>
      <c r="H177" s="11" t="s">
        <v>47</v>
      </c>
      <c r="I177" s="11" t="s">
        <v>203</v>
      </c>
      <c r="J177" s="11" t="s">
        <v>193</v>
      </c>
      <c r="K177" s="11">
        <v>2</v>
      </c>
      <c r="L177" s="11"/>
      <c r="M177" s="11"/>
      <c r="N177" s="15" t="s">
        <v>684</v>
      </c>
      <c r="O177" s="43" t="s">
        <v>709</v>
      </c>
      <c r="P177" s="32">
        <v>1</v>
      </c>
      <c r="Q177" s="44">
        <v>1000000000</v>
      </c>
      <c r="R177" s="44">
        <f t="shared" si="9"/>
        <v>1000000000</v>
      </c>
      <c r="S177" s="66">
        <f t="shared" si="12"/>
        <v>0</v>
      </c>
      <c r="T177" s="75">
        <v>0</v>
      </c>
      <c r="U177" s="30"/>
      <c r="V177" s="30"/>
      <c r="W177" s="28">
        <f t="shared" si="10"/>
        <v>0</v>
      </c>
      <c r="X177" s="11"/>
      <c r="Y177" s="11"/>
      <c r="Z177" s="10"/>
      <c r="AA177" s="11"/>
      <c r="DC177" s="15" t="s">
        <v>249</v>
      </c>
      <c r="DE177" s="3" t="str">
        <f t="shared" si="11"/>
        <v>acompañamiento a las ied para su transformacion hacia inclusión</v>
      </c>
    </row>
    <row r="178" spans="1:109" ht="89.25" hidden="1" customHeight="1" x14ac:dyDescent="0.25">
      <c r="A178" s="7">
        <v>92</v>
      </c>
      <c r="B178" s="7">
        <v>235</v>
      </c>
      <c r="C178" s="15" t="s">
        <v>153</v>
      </c>
      <c r="D178" s="6" t="s">
        <v>149</v>
      </c>
      <c r="E178" s="11" t="s">
        <v>104</v>
      </c>
      <c r="F178" s="8">
        <v>296119</v>
      </c>
      <c r="G178" s="11" t="s">
        <v>214</v>
      </c>
      <c r="H178" s="11" t="s">
        <v>47</v>
      </c>
      <c r="I178" s="11" t="s">
        <v>203</v>
      </c>
      <c r="J178" s="11" t="s">
        <v>193</v>
      </c>
      <c r="K178" s="11">
        <v>2</v>
      </c>
      <c r="L178" s="11"/>
      <c r="M178" s="11"/>
      <c r="N178" s="15" t="s">
        <v>685</v>
      </c>
      <c r="O178" s="43" t="s">
        <v>709</v>
      </c>
      <c r="P178" s="32">
        <v>1</v>
      </c>
      <c r="Q178" s="44">
        <v>200000000</v>
      </c>
      <c r="R178" s="44">
        <f t="shared" si="9"/>
        <v>200000000</v>
      </c>
      <c r="S178" s="66">
        <f t="shared" si="12"/>
        <v>0</v>
      </c>
      <c r="T178" s="75">
        <v>0</v>
      </c>
      <c r="U178" s="30"/>
      <c r="V178" s="30"/>
      <c r="W178" s="28">
        <f t="shared" si="10"/>
        <v>0</v>
      </c>
      <c r="X178" s="11"/>
      <c r="Y178" s="11"/>
      <c r="Z178" s="10"/>
      <c r="AA178" s="11"/>
      <c r="DC178" s="15" t="s">
        <v>248</v>
      </c>
      <c r="DE178" s="3" t="str">
        <f t="shared" si="11"/>
        <v>adquisición de  materiales pedagogicos.</v>
      </c>
    </row>
    <row r="179" spans="1:109" ht="70.5" hidden="1" customHeight="1" x14ac:dyDescent="0.25">
      <c r="A179" s="7">
        <v>92</v>
      </c>
      <c r="B179" s="7">
        <v>235</v>
      </c>
      <c r="C179" s="15" t="s">
        <v>153</v>
      </c>
      <c r="D179" s="6" t="s">
        <v>149</v>
      </c>
      <c r="E179" s="11" t="s">
        <v>104</v>
      </c>
      <c r="F179" s="8">
        <v>296119</v>
      </c>
      <c r="G179" s="11" t="s">
        <v>217</v>
      </c>
      <c r="H179" s="11" t="s">
        <v>47</v>
      </c>
      <c r="I179" s="11" t="s">
        <v>203</v>
      </c>
      <c r="J179" s="11" t="s">
        <v>193</v>
      </c>
      <c r="K179" s="11">
        <v>2</v>
      </c>
      <c r="L179" s="11"/>
      <c r="M179" s="11"/>
      <c r="N179" s="11" t="s">
        <v>686</v>
      </c>
      <c r="O179" s="43" t="s">
        <v>709</v>
      </c>
      <c r="P179" s="32">
        <v>1</v>
      </c>
      <c r="Q179" s="44">
        <v>1000000000</v>
      </c>
      <c r="R179" s="44">
        <f t="shared" si="9"/>
        <v>1000000000</v>
      </c>
      <c r="S179" s="66">
        <f t="shared" si="12"/>
        <v>0</v>
      </c>
      <c r="T179" s="30">
        <v>0</v>
      </c>
      <c r="U179" s="30"/>
      <c r="V179" s="30"/>
      <c r="W179" s="28">
        <f t="shared" si="10"/>
        <v>0</v>
      </c>
      <c r="X179" s="83">
        <v>42401</v>
      </c>
      <c r="Y179" s="83">
        <v>42704</v>
      </c>
      <c r="Z179" s="10"/>
      <c r="AA179" s="11" t="s">
        <v>748</v>
      </c>
      <c r="DC179" s="15" t="s">
        <v>286</v>
      </c>
      <c r="DE179" s="3" t="str">
        <f t="shared" si="11"/>
        <v>fortalecer el observatorio de redes sociales y puesta en marcha  desde la secretaria de educación, retroalimentación a los funcionarios que operarán el sistema.</v>
      </c>
    </row>
    <row r="180" spans="1:109" ht="45.75" hidden="1" customHeight="1" x14ac:dyDescent="0.25">
      <c r="A180" s="7">
        <v>92</v>
      </c>
      <c r="B180" s="7">
        <v>235</v>
      </c>
      <c r="C180" s="15" t="s">
        <v>153</v>
      </c>
      <c r="D180" s="6" t="s">
        <v>149</v>
      </c>
      <c r="E180" s="11" t="s">
        <v>104</v>
      </c>
      <c r="F180" s="8">
        <v>296119</v>
      </c>
      <c r="G180" s="11" t="s">
        <v>105</v>
      </c>
      <c r="H180" s="11" t="s">
        <v>47</v>
      </c>
      <c r="I180" s="11" t="s">
        <v>203</v>
      </c>
      <c r="J180" s="11" t="s">
        <v>193</v>
      </c>
      <c r="K180" s="11">
        <v>2</v>
      </c>
      <c r="L180" s="11"/>
      <c r="M180" s="11"/>
      <c r="N180" s="11" t="s">
        <v>687</v>
      </c>
      <c r="O180" s="43" t="s">
        <v>709</v>
      </c>
      <c r="P180" s="32">
        <v>1</v>
      </c>
      <c r="Q180" s="44">
        <v>200000000</v>
      </c>
      <c r="R180" s="44">
        <f t="shared" si="9"/>
        <v>200000000</v>
      </c>
      <c r="S180" s="66">
        <f t="shared" si="12"/>
        <v>0</v>
      </c>
      <c r="T180" s="30">
        <v>0</v>
      </c>
      <c r="U180" s="30"/>
      <c r="V180" s="30"/>
      <c r="W180" s="28">
        <f t="shared" si="10"/>
        <v>0</v>
      </c>
      <c r="X180" s="83">
        <v>42401</v>
      </c>
      <c r="Y180" s="83">
        <v>42704</v>
      </c>
      <c r="Z180" s="10"/>
      <c r="AA180" s="11" t="s">
        <v>748</v>
      </c>
      <c r="DC180" s="11" t="s">
        <v>98</v>
      </c>
      <c r="DE180" s="3" t="str">
        <f t="shared" si="11"/>
        <v>ampliación de contenidos virtuales en las diferentes áreas de la red</v>
      </c>
    </row>
    <row r="181" spans="1:109" ht="69.75" customHeight="1" x14ac:dyDescent="0.25">
      <c r="A181" s="7">
        <v>93</v>
      </c>
      <c r="B181" s="7">
        <v>236</v>
      </c>
      <c r="C181" s="15" t="s">
        <v>153</v>
      </c>
      <c r="D181" s="11" t="s">
        <v>149</v>
      </c>
      <c r="E181" s="11" t="s">
        <v>106</v>
      </c>
      <c r="F181" s="8">
        <v>296144</v>
      </c>
      <c r="G181" s="11" t="s">
        <v>107</v>
      </c>
      <c r="H181" s="11" t="s">
        <v>47</v>
      </c>
      <c r="I181" s="11" t="s">
        <v>108</v>
      </c>
      <c r="J181" s="11" t="s">
        <v>193</v>
      </c>
      <c r="K181" s="11">
        <v>1</v>
      </c>
      <c r="L181" s="11"/>
      <c r="M181" s="11"/>
      <c r="N181" s="11" t="s">
        <v>791</v>
      </c>
      <c r="O181" s="43" t="s">
        <v>709</v>
      </c>
      <c r="P181" s="11">
        <v>1</v>
      </c>
      <c r="Q181" s="44">
        <v>500000000</v>
      </c>
      <c r="R181" s="44">
        <f t="shared" si="9"/>
        <v>500000000</v>
      </c>
      <c r="S181" s="66">
        <f t="shared" si="12"/>
        <v>150000000</v>
      </c>
      <c r="T181" s="30">
        <v>150000000</v>
      </c>
      <c r="U181" s="30"/>
      <c r="V181" s="30"/>
      <c r="W181" s="28">
        <f t="shared" si="10"/>
        <v>150000000</v>
      </c>
      <c r="X181" s="83">
        <v>42401</v>
      </c>
      <c r="Y181" s="83">
        <v>42704</v>
      </c>
      <c r="Z181" s="15" t="s">
        <v>738</v>
      </c>
      <c r="AA181" s="11" t="s">
        <v>747</v>
      </c>
      <c r="DC181" s="11" t="s">
        <v>169</v>
      </c>
      <c r="DE181" s="3" t="str">
        <f t="shared" si="11"/>
        <v xml:space="preserve">formar a directivos docentes, docentes y funcionarios de la secretaria de educación  en redes sociales educativas y en programas de incorporación de las tic en los procesos pedagógicos </v>
      </c>
    </row>
    <row r="182" spans="1:109" ht="45.75" customHeight="1" x14ac:dyDescent="0.25">
      <c r="A182" s="7">
        <v>94</v>
      </c>
      <c r="B182" s="7">
        <v>124</v>
      </c>
      <c r="C182" s="15" t="s">
        <v>153</v>
      </c>
      <c r="D182" s="11" t="s">
        <v>149</v>
      </c>
      <c r="E182" s="11" t="s">
        <v>65</v>
      </c>
      <c r="F182" s="8">
        <v>29612906</v>
      </c>
      <c r="G182" s="11" t="s">
        <v>109</v>
      </c>
      <c r="H182" s="11" t="s">
        <v>47</v>
      </c>
      <c r="I182" s="11" t="s">
        <v>110</v>
      </c>
      <c r="J182" s="11" t="s">
        <v>192</v>
      </c>
      <c r="K182" s="11">
        <v>14171</v>
      </c>
      <c r="L182" s="11" t="s">
        <v>86</v>
      </c>
      <c r="M182" s="11"/>
      <c r="N182" s="15" t="s">
        <v>70</v>
      </c>
      <c r="O182" s="15" t="s">
        <v>722</v>
      </c>
      <c r="P182" s="11">
        <v>118264</v>
      </c>
      <c r="Q182" s="44">
        <v>1082</v>
      </c>
      <c r="R182" s="44">
        <f t="shared" si="9"/>
        <v>127961648</v>
      </c>
      <c r="S182" s="66">
        <f t="shared" si="12"/>
        <v>36782.114591084355</v>
      </c>
      <c r="T182" s="80">
        <f>700000000+3650000000</f>
        <v>4350000000</v>
      </c>
      <c r="U182" s="80">
        <f>700000000+3650000000</f>
        <v>4350000000</v>
      </c>
      <c r="V182" s="30" t="s">
        <v>842</v>
      </c>
      <c r="W182" s="28">
        <f t="shared" si="10"/>
        <v>0</v>
      </c>
      <c r="X182" s="90">
        <v>42387</v>
      </c>
      <c r="Y182" s="90">
        <v>42702</v>
      </c>
      <c r="Z182" s="15" t="s">
        <v>738</v>
      </c>
      <c r="AA182" s="11" t="s">
        <v>762</v>
      </c>
      <c r="DC182" s="15" t="s">
        <v>284</v>
      </c>
      <c r="DE182" s="3" t="str">
        <f t="shared" si="11"/>
        <v>hacer seguimiento a directivos docentes, docentes y funcionarios de la secretaria de educación  en redes sociales educativas y en programas de incorporación de las tic en los procesos pedagógicos.</v>
      </c>
    </row>
    <row r="183" spans="1:109" ht="45.75" customHeight="1" x14ac:dyDescent="0.25">
      <c r="A183" s="7">
        <v>94</v>
      </c>
      <c r="B183" s="7">
        <v>124</v>
      </c>
      <c r="C183" s="15" t="s">
        <v>153</v>
      </c>
      <c r="D183" s="11" t="s">
        <v>149</v>
      </c>
      <c r="E183" s="11" t="s">
        <v>65</v>
      </c>
      <c r="F183" s="8">
        <v>29612906</v>
      </c>
      <c r="G183" s="11" t="s">
        <v>109</v>
      </c>
      <c r="H183" s="11" t="s">
        <v>47</v>
      </c>
      <c r="I183" s="11" t="s">
        <v>110</v>
      </c>
      <c r="J183" s="11" t="s">
        <v>192</v>
      </c>
      <c r="K183" s="11">
        <v>14171</v>
      </c>
      <c r="L183" s="11" t="s">
        <v>86</v>
      </c>
      <c r="M183" s="11"/>
      <c r="N183" s="15" t="s">
        <v>70</v>
      </c>
      <c r="O183" s="15" t="s">
        <v>722</v>
      </c>
      <c r="P183" s="11">
        <v>118264</v>
      </c>
      <c r="Q183" s="44">
        <v>1082</v>
      </c>
      <c r="R183" s="44">
        <f t="shared" si="9"/>
        <v>127961648</v>
      </c>
      <c r="S183" s="66">
        <f t="shared" si="12"/>
        <v>37178.294595143067</v>
      </c>
      <c r="T183" s="80">
        <v>4396853832</v>
      </c>
      <c r="U183" s="80">
        <v>3022670455</v>
      </c>
      <c r="V183" s="30" t="s">
        <v>829</v>
      </c>
      <c r="W183" s="28">
        <f t="shared" si="10"/>
        <v>1374183377</v>
      </c>
      <c r="X183" s="90">
        <v>42387</v>
      </c>
      <c r="Y183" s="90">
        <v>42702</v>
      </c>
      <c r="Z183" s="15" t="s">
        <v>840</v>
      </c>
      <c r="AA183" s="11" t="s">
        <v>762</v>
      </c>
      <c r="DC183" s="15" t="s">
        <v>285</v>
      </c>
      <c r="DE183" s="3" t="str">
        <f t="shared" si="11"/>
        <v>afiliación del cier a la red nacional académica de tecnología avanzada - renata</v>
      </c>
    </row>
    <row r="184" spans="1:109" ht="83.25" customHeight="1" x14ac:dyDescent="0.25">
      <c r="A184" s="7">
        <v>94</v>
      </c>
      <c r="B184" s="7">
        <v>153</v>
      </c>
      <c r="C184" s="15" t="s">
        <v>153</v>
      </c>
      <c r="D184" s="11" t="s">
        <v>149</v>
      </c>
      <c r="E184" s="11" t="s">
        <v>65</v>
      </c>
      <c r="F184" s="8">
        <v>29612906</v>
      </c>
      <c r="G184" s="11" t="s">
        <v>109</v>
      </c>
      <c r="H184" s="11" t="s">
        <v>47</v>
      </c>
      <c r="I184" s="11" t="s">
        <v>110</v>
      </c>
      <c r="J184" s="11" t="s">
        <v>192</v>
      </c>
      <c r="K184" s="11">
        <v>14171</v>
      </c>
      <c r="L184" s="11" t="s">
        <v>86</v>
      </c>
      <c r="M184" s="11"/>
      <c r="N184" s="34" t="s">
        <v>270</v>
      </c>
      <c r="O184" s="88" t="s">
        <v>722</v>
      </c>
      <c r="P184" s="11">
        <v>118264</v>
      </c>
      <c r="Q184" s="44">
        <v>541580</v>
      </c>
      <c r="R184" s="44">
        <f t="shared" si="9"/>
        <v>64049417120</v>
      </c>
      <c r="S184" s="66">
        <f t="shared" si="12"/>
        <v>2536.6975580058174</v>
      </c>
      <c r="T184" s="80">
        <v>300000000</v>
      </c>
      <c r="U184" s="80"/>
      <c r="V184" s="80"/>
      <c r="W184" s="28">
        <f t="shared" si="10"/>
        <v>300000000</v>
      </c>
      <c r="X184" s="90">
        <v>42387</v>
      </c>
      <c r="Y184" s="90">
        <v>42702</v>
      </c>
      <c r="Z184" s="15"/>
      <c r="AA184" s="11" t="s">
        <v>762</v>
      </c>
      <c r="DC184" s="15" t="s">
        <v>89</v>
      </c>
      <c r="DE184" s="3" t="str">
        <f t="shared" si="11"/>
        <v>adquisición de  materiales pedagogico.</v>
      </c>
    </row>
    <row r="185" spans="1:109" ht="83.25" hidden="1" customHeight="1" x14ac:dyDescent="0.25">
      <c r="A185" s="7">
        <v>95</v>
      </c>
      <c r="B185" s="7">
        <v>125</v>
      </c>
      <c r="C185" s="15" t="s">
        <v>153</v>
      </c>
      <c r="D185" s="11" t="s">
        <v>149</v>
      </c>
      <c r="E185" s="11" t="s">
        <v>65</v>
      </c>
      <c r="F185" s="8">
        <v>296129</v>
      </c>
      <c r="G185" s="11" t="s">
        <v>171</v>
      </c>
      <c r="H185" s="11" t="s">
        <v>67</v>
      </c>
      <c r="I185" s="11" t="s">
        <v>111</v>
      </c>
      <c r="J185" s="11" t="s">
        <v>192</v>
      </c>
      <c r="K185" s="11">
        <v>53339</v>
      </c>
      <c r="L185" s="11" t="s">
        <v>86</v>
      </c>
      <c r="M185" s="11"/>
      <c r="N185" s="34" t="s">
        <v>701</v>
      </c>
      <c r="O185" s="88" t="s">
        <v>731</v>
      </c>
      <c r="P185" s="11">
        <v>47759</v>
      </c>
      <c r="Q185" s="44">
        <v>308880</v>
      </c>
      <c r="R185" s="44">
        <f t="shared" si="9"/>
        <v>14751799920</v>
      </c>
      <c r="S185" s="66">
        <f t="shared" si="12"/>
        <v>0</v>
      </c>
      <c r="T185" s="75">
        <f>3950000000-3950000000</f>
        <v>0</v>
      </c>
      <c r="U185" s="75"/>
      <c r="V185" s="107"/>
      <c r="W185" s="28">
        <f t="shared" si="10"/>
        <v>0</v>
      </c>
      <c r="X185" s="83">
        <v>42387</v>
      </c>
      <c r="Y185" s="83">
        <v>42702</v>
      </c>
      <c r="Z185" s="15" t="s">
        <v>738</v>
      </c>
      <c r="AA185" s="11" t="s">
        <v>763</v>
      </c>
      <c r="DC185" s="15" t="s">
        <v>88</v>
      </c>
      <c r="DE185" s="3" t="str">
        <f t="shared" si="11"/>
        <v xml:space="preserve">seguimiento y evaluaciòn </v>
      </c>
    </row>
    <row r="186" spans="1:109" ht="63" hidden="1" customHeight="1" x14ac:dyDescent="0.25">
      <c r="A186" s="7">
        <v>95</v>
      </c>
      <c r="B186" s="7">
        <v>126</v>
      </c>
      <c r="C186" s="15" t="s">
        <v>153</v>
      </c>
      <c r="D186" s="11" t="s">
        <v>149</v>
      </c>
      <c r="E186" s="11" t="s">
        <v>65</v>
      </c>
      <c r="F186" s="8">
        <v>296129</v>
      </c>
      <c r="G186" s="11" t="s">
        <v>171</v>
      </c>
      <c r="H186" s="11" t="s">
        <v>67</v>
      </c>
      <c r="I186" s="11" t="s">
        <v>111</v>
      </c>
      <c r="J186" s="11" t="s">
        <v>192</v>
      </c>
      <c r="K186" s="11">
        <v>53339</v>
      </c>
      <c r="L186" s="11" t="s">
        <v>112</v>
      </c>
      <c r="M186" s="11"/>
      <c r="N186" s="34" t="s">
        <v>272</v>
      </c>
      <c r="O186" s="15" t="s">
        <v>731</v>
      </c>
      <c r="P186" s="11">
        <v>740</v>
      </c>
      <c r="Q186" s="44">
        <v>270400</v>
      </c>
      <c r="R186" s="44">
        <f t="shared" si="9"/>
        <v>200096000</v>
      </c>
      <c r="S186" s="66">
        <f t="shared" si="12"/>
        <v>0</v>
      </c>
      <c r="T186" s="75">
        <v>0</v>
      </c>
      <c r="U186" s="75"/>
      <c r="V186" s="75"/>
      <c r="W186" s="28">
        <f t="shared" si="10"/>
        <v>0</v>
      </c>
      <c r="X186" s="83">
        <v>42387</v>
      </c>
      <c r="Y186" s="83">
        <v>42702</v>
      </c>
      <c r="Z186" s="15"/>
      <c r="AA186" s="11" t="s">
        <v>763</v>
      </c>
      <c r="DC186" s="15" t="s">
        <v>215</v>
      </c>
      <c r="DE186" s="3" t="str">
        <f t="shared" si="11"/>
        <v xml:space="preserve">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
</v>
      </c>
    </row>
    <row r="187" spans="1:109" ht="63" hidden="1" customHeight="1" x14ac:dyDescent="0.25">
      <c r="A187" s="7">
        <v>95</v>
      </c>
      <c r="B187" s="7">
        <v>142</v>
      </c>
      <c r="C187" s="15" t="s">
        <v>153</v>
      </c>
      <c r="D187" s="11" t="s">
        <v>149</v>
      </c>
      <c r="E187" s="11" t="s">
        <v>65</v>
      </c>
      <c r="F187" s="8">
        <v>296129</v>
      </c>
      <c r="G187" s="11" t="s">
        <v>171</v>
      </c>
      <c r="H187" s="11" t="s">
        <v>67</v>
      </c>
      <c r="I187" s="11" t="s">
        <v>111</v>
      </c>
      <c r="J187" s="11" t="s">
        <v>192</v>
      </c>
      <c r="K187" s="11">
        <v>53339</v>
      </c>
      <c r="L187" s="11" t="s">
        <v>112</v>
      </c>
      <c r="M187" s="11"/>
      <c r="N187" s="34" t="s">
        <v>702</v>
      </c>
      <c r="O187" s="15" t="s">
        <v>731</v>
      </c>
      <c r="P187" s="11">
        <v>8</v>
      </c>
      <c r="Q187" s="44">
        <v>94500000</v>
      </c>
      <c r="R187" s="44">
        <f t="shared" si="9"/>
        <v>756000000</v>
      </c>
      <c r="S187" s="66">
        <f t="shared" si="12"/>
        <v>0</v>
      </c>
      <c r="T187" s="75">
        <v>0</v>
      </c>
      <c r="U187" s="75"/>
      <c r="V187" s="75"/>
      <c r="W187" s="28">
        <f t="shared" si="10"/>
        <v>0</v>
      </c>
      <c r="X187" s="11"/>
      <c r="Y187" s="11"/>
      <c r="Z187" s="15"/>
      <c r="AA187" s="11"/>
      <c r="DC187" s="15" t="s">
        <v>216</v>
      </c>
      <c r="DE187" s="3" t="str">
        <f t="shared" si="11"/>
        <v xml:space="preserve">capacitar en manejo de plataforma y contenidos virtuales, uso de recursos online, entre otros. (red de bilingüismo).
</v>
      </c>
    </row>
    <row r="188" spans="1:109" ht="63" hidden="1" customHeight="1" x14ac:dyDescent="0.25">
      <c r="A188" s="7">
        <v>95</v>
      </c>
      <c r="B188" s="7">
        <v>143</v>
      </c>
      <c r="C188" s="15" t="s">
        <v>153</v>
      </c>
      <c r="D188" s="11" t="s">
        <v>149</v>
      </c>
      <c r="E188" s="11" t="s">
        <v>65</v>
      </c>
      <c r="F188" s="8">
        <v>296129</v>
      </c>
      <c r="G188" s="11" t="s">
        <v>171</v>
      </c>
      <c r="H188" s="11" t="s">
        <v>67</v>
      </c>
      <c r="I188" s="11" t="s">
        <v>111</v>
      </c>
      <c r="J188" s="11" t="s">
        <v>192</v>
      </c>
      <c r="K188" s="11">
        <v>53339</v>
      </c>
      <c r="L188" s="11" t="s">
        <v>112</v>
      </c>
      <c r="M188" s="11"/>
      <c r="N188" s="34" t="s">
        <v>269</v>
      </c>
      <c r="O188" s="15" t="s">
        <v>731</v>
      </c>
      <c r="P188" s="11">
        <v>1100</v>
      </c>
      <c r="Q188" s="44">
        <v>5956363.6363636367</v>
      </c>
      <c r="R188" s="44">
        <f t="shared" si="9"/>
        <v>6552000000</v>
      </c>
      <c r="S188" s="66">
        <f t="shared" si="12"/>
        <v>0</v>
      </c>
      <c r="T188" s="75">
        <v>0</v>
      </c>
      <c r="U188" s="75"/>
      <c r="V188" s="75"/>
      <c r="W188" s="28">
        <f t="shared" si="10"/>
        <v>0</v>
      </c>
      <c r="X188" s="83">
        <v>42387</v>
      </c>
      <c r="Y188" s="83">
        <v>42702</v>
      </c>
      <c r="Z188" s="15"/>
      <c r="AA188" s="11" t="s">
        <v>763</v>
      </c>
      <c r="DC188" s="11" t="s">
        <v>218</v>
      </c>
      <c r="DE188" s="3" t="str">
        <f t="shared" si="11"/>
        <v xml:space="preserve">realizar convenios para capacitación en lengua bimodal: modalidad presencial y virtual. objetivo de la contratación: capacitadores, materiales, transporte, hospedaje, alimentación, publicación de experiencias significativas (folletos, cartillas, afiches, videos), operación por expertos del portal educativo de cundinamarca y los demás costos.
</v>
      </c>
    </row>
    <row r="189" spans="1:109" ht="63" hidden="1" customHeight="1" x14ac:dyDescent="0.25">
      <c r="A189" s="7">
        <v>95</v>
      </c>
      <c r="B189" s="7">
        <v>151</v>
      </c>
      <c r="C189" s="15" t="s">
        <v>153</v>
      </c>
      <c r="D189" s="11" t="s">
        <v>149</v>
      </c>
      <c r="E189" s="11" t="s">
        <v>65</v>
      </c>
      <c r="F189" s="8">
        <v>296129</v>
      </c>
      <c r="G189" s="11" t="s">
        <v>171</v>
      </c>
      <c r="H189" s="11" t="s">
        <v>67</v>
      </c>
      <c r="I189" s="11" t="s">
        <v>111</v>
      </c>
      <c r="J189" s="11" t="s">
        <v>192</v>
      </c>
      <c r="K189" s="11">
        <v>53339</v>
      </c>
      <c r="L189" s="11" t="s">
        <v>112</v>
      </c>
      <c r="M189" s="11"/>
      <c r="N189" s="34" t="s">
        <v>274</v>
      </c>
      <c r="O189" s="15" t="s">
        <v>731</v>
      </c>
      <c r="P189" s="11">
        <v>653</v>
      </c>
      <c r="Q189" s="44">
        <v>297564</v>
      </c>
      <c r="R189" s="44">
        <f t="shared" si="9"/>
        <v>194309292</v>
      </c>
      <c r="S189" s="66">
        <f t="shared" si="12"/>
        <v>0</v>
      </c>
      <c r="T189" s="75">
        <v>0</v>
      </c>
      <c r="U189" s="75"/>
      <c r="V189" s="75"/>
      <c r="W189" s="28">
        <f t="shared" si="10"/>
        <v>0</v>
      </c>
      <c r="X189" s="11"/>
      <c r="Y189" s="11"/>
      <c r="Z189" s="15"/>
      <c r="AA189" s="11"/>
      <c r="DC189" s="11" t="s">
        <v>219</v>
      </c>
      <c r="DE189" s="3" t="str">
        <f t="shared" si="11"/>
        <v xml:space="preserve">capacitar en manejo de plataforma y contenidos virtuales, uso de recursos online, entre otros. (red de bilingüismo).
</v>
      </c>
    </row>
    <row r="190" spans="1:109" ht="83.25" hidden="1" customHeight="1" x14ac:dyDescent="0.25">
      <c r="A190" s="7">
        <v>95</v>
      </c>
      <c r="B190" s="7">
        <v>127</v>
      </c>
      <c r="C190" s="15" t="s">
        <v>153</v>
      </c>
      <c r="D190" s="11" t="s">
        <v>149</v>
      </c>
      <c r="E190" s="11" t="s">
        <v>65</v>
      </c>
      <c r="F190" s="8">
        <v>296129</v>
      </c>
      <c r="G190" s="11" t="s">
        <v>171</v>
      </c>
      <c r="H190" s="11" t="s">
        <v>67</v>
      </c>
      <c r="I190" s="11" t="s">
        <v>111</v>
      </c>
      <c r="J190" s="11" t="s">
        <v>192</v>
      </c>
      <c r="K190" s="11">
        <v>53339</v>
      </c>
      <c r="L190" s="11" t="s">
        <v>112</v>
      </c>
      <c r="M190" s="11"/>
      <c r="N190" s="34" t="s">
        <v>275</v>
      </c>
      <c r="O190" s="15" t="s">
        <v>731</v>
      </c>
      <c r="P190" s="11">
        <v>34500</v>
      </c>
      <c r="Q190" s="44">
        <v>224793</v>
      </c>
      <c r="R190" s="44">
        <f t="shared" si="9"/>
        <v>7755358500</v>
      </c>
      <c r="S190" s="66">
        <f t="shared" si="12"/>
        <v>0</v>
      </c>
      <c r="T190" s="75">
        <v>0</v>
      </c>
      <c r="U190" s="75"/>
      <c r="V190" s="75"/>
      <c r="W190" s="28">
        <f t="shared" si="10"/>
        <v>0</v>
      </c>
      <c r="X190" s="83">
        <v>42387</v>
      </c>
      <c r="Y190" s="83">
        <v>42702</v>
      </c>
      <c r="Z190" s="15"/>
      <c r="AA190" s="11" t="s">
        <v>763</v>
      </c>
      <c r="DC190" s="11" t="s">
        <v>312</v>
      </c>
      <c r="DE190" s="3" t="str">
        <f t="shared" si="11"/>
        <v>acompañar a las ied que fueron evaluadas en 2014 por debajo de nivel medio en las pruebas saber.</v>
      </c>
    </row>
    <row r="191" spans="1:109" ht="83.25" customHeight="1" x14ac:dyDescent="0.25">
      <c r="A191" s="7">
        <v>95</v>
      </c>
      <c r="B191" s="7">
        <v>128</v>
      </c>
      <c r="C191" s="15" t="s">
        <v>153</v>
      </c>
      <c r="D191" s="11" t="s">
        <v>149</v>
      </c>
      <c r="E191" s="11" t="s">
        <v>65</v>
      </c>
      <c r="F191" s="8">
        <v>296129</v>
      </c>
      <c r="G191" s="11" t="s">
        <v>171</v>
      </c>
      <c r="H191" s="11" t="s">
        <v>67</v>
      </c>
      <c r="I191" s="11" t="s">
        <v>111</v>
      </c>
      <c r="J191" s="11" t="s">
        <v>192</v>
      </c>
      <c r="K191" s="11">
        <v>53339</v>
      </c>
      <c r="L191" s="11" t="s">
        <v>112</v>
      </c>
      <c r="M191" s="11"/>
      <c r="N191" s="34" t="s">
        <v>788</v>
      </c>
      <c r="O191" s="15" t="s">
        <v>731</v>
      </c>
      <c r="P191" s="11">
        <v>216</v>
      </c>
      <c r="Q191" s="44">
        <v>496080</v>
      </c>
      <c r="R191" s="44">
        <f t="shared" si="9"/>
        <v>107153280</v>
      </c>
      <c r="S191" s="66">
        <f t="shared" si="12"/>
        <v>231481.48148148149</v>
      </c>
      <c r="T191" s="75">
        <v>50000000</v>
      </c>
      <c r="U191" s="75"/>
      <c r="V191" s="75"/>
      <c r="W191" s="28">
        <f t="shared" si="10"/>
        <v>50000000</v>
      </c>
      <c r="X191" s="83">
        <v>42387</v>
      </c>
      <c r="Y191" s="83">
        <v>42702</v>
      </c>
      <c r="Z191" s="15" t="s">
        <v>738</v>
      </c>
      <c r="AA191" s="11" t="s">
        <v>763</v>
      </c>
      <c r="DC191" s="15" t="s">
        <v>211</v>
      </c>
      <c r="DE191" s="3" t="str">
        <f t="shared" si="11"/>
        <v>realizar convenios con cinco colegios bilingües para apoyar intercambios y pasantías con ied.</v>
      </c>
    </row>
    <row r="192" spans="1:109" ht="83.25" hidden="1" customHeight="1" x14ac:dyDescent="0.25">
      <c r="A192" s="7">
        <v>95</v>
      </c>
      <c r="B192" s="7">
        <v>128</v>
      </c>
      <c r="C192" s="15" t="s">
        <v>153</v>
      </c>
      <c r="D192" s="11" t="s">
        <v>149</v>
      </c>
      <c r="E192" s="11" t="s">
        <v>65</v>
      </c>
      <c r="F192" s="8">
        <v>296129</v>
      </c>
      <c r="G192" s="11" t="s">
        <v>171</v>
      </c>
      <c r="H192" s="11" t="s">
        <v>67</v>
      </c>
      <c r="I192" s="11" t="s">
        <v>111</v>
      </c>
      <c r="J192" s="11" t="s">
        <v>192</v>
      </c>
      <c r="K192" s="11">
        <v>53339</v>
      </c>
      <c r="L192" s="11" t="s">
        <v>112</v>
      </c>
      <c r="M192" s="11"/>
      <c r="N192" s="34" t="s">
        <v>270</v>
      </c>
      <c r="O192" s="15" t="s">
        <v>731</v>
      </c>
      <c r="P192" s="11">
        <v>47759</v>
      </c>
      <c r="Q192" s="44">
        <v>42436</v>
      </c>
      <c r="R192" s="44">
        <f t="shared" si="9"/>
        <v>2026700924</v>
      </c>
      <c r="S192" s="66">
        <f t="shared" si="12"/>
        <v>0</v>
      </c>
      <c r="T192" s="75">
        <v>0</v>
      </c>
      <c r="U192" s="75"/>
      <c r="V192" s="75"/>
      <c r="W192" s="28">
        <f t="shared" si="10"/>
        <v>0</v>
      </c>
      <c r="X192" s="83">
        <v>42387</v>
      </c>
      <c r="Y192" s="83">
        <v>42702</v>
      </c>
      <c r="Z192" s="15"/>
      <c r="AA192" s="11" t="s">
        <v>763</v>
      </c>
      <c r="DC192" s="15" t="s">
        <v>212</v>
      </c>
      <c r="DE192" s="3" t="str">
        <f t="shared" si="11"/>
        <v>prestar apoyo logístico a docentes /estudiantes  para su participación en el desarrollo de los convenios con 5 colegios bilingües para el fortalecimiento de metodologías y aprendizajes en inglés como lengua extranjera.</v>
      </c>
    </row>
    <row r="193" spans="1:109" ht="83.25" hidden="1" customHeight="1" x14ac:dyDescent="0.25">
      <c r="A193" s="7">
        <v>104</v>
      </c>
      <c r="B193" s="7">
        <v>238</v>
      </c>
      <c r="C193" s="15" t="s">
        <v>153</v>
      </c>
      <c r="D193" s="11" t="s">
        <v>149</v>
      </c>
      <c r="E193" s="11" t="s">
        <v>104</v>
      </c>
      <c r="F193" s="8">
        <v>296119</v>
      </c>
      <c r="G193" s="11" t="s">
        <v>116</v>
      </c>
      <c r="H193" s="11" t="s">
        <v>43</v>
      </c>
      <c r="I193" s="11" t="s">
        <v>117</v>
      </c>
      <c r="J193" s="11" t="s">
        <v>193</v>
      </c>
      <c r="K193" s="11">
        <v>5</v>
      </c>
      <c r="L193" s="11"/>
      <c r="M193" s="11"/>
      <c r="N193" s="15" t="s">
        <v>688</v>
      </c>
      <c r="O193" s="43" t="s">
        <v>704</v>
      </c>
      <c r="P193" s="43">
        <v>1</v>
      </c>
      <c r="Q193" s="44">
        <v>200000000</v>
      </c>
      <c r="R193" s="44">
        <f t="shared" si="9"/>
        <v>200000000</v>
      </c>
      <c r="S193" s="66">
        <f t="shared" si="12"/>
        <v>0</v>
      </c>
      <c r="T193" s="75">
        <v>0</v>
      </c>
      <c r="U193" s="30"/>
      <c r="V193" s="30"/>
      <c r="W193" s="28">
        <f t="shared" si="10"/>
        <v>0</v>
      </c>
      <c r="X193" s="11"/>
      <c r="Y193" s="11"/>
      <c r="Z193" s="15"/>
      <c r="AA193" s="11"/>
      <c r="DC193" s="15" t="s">
        <v>213</v>
      </c>
      <c r="DE193" s="3" t="str">
        <f t="shared" si="11"/>
        <v>hacer seguimiento convenios con colegios bilingües.</v>
      </c>
    </row>
    <row r="194" spans="1:109" ht="74.25" customHeight="1" x14ac:dyDescent="0.25">
      <c r="A194" s="7">
        <v>104</v>
      </c>
      <c r="B194" s="7">
        <v>239</v>
      </c>
      <c r="C194" s="15" t="s">
        <v>153</v>
      </c>
      <c r="D194" s="11" t="s">
        <v>149</v>
      </c>
      <c r="E194" s="11" t="s">
        <v>104</v>
      </c>
      <c r="F194" s="8">
        <v>296119</v>
      </c>
      <c r="G194" s="11" t="s">
        <v>116</v>
      </c>
      <c r="H194" s="11" t="s">
        <v>43</v>
      </c>
      <c r="I194" s="11" t="s">
        <v>117</v>
      </c>
      <c r="J194" s="11" t="s">
        <v>193</v>
      </c>
      <c r="K194" s="11">
        <v>5</v>
      </c>
      <c r="L194" s="11"/>
      <c r="M194" s="11"/>
      <c r="N194" s="15" t="s">
        <v>689</v>
      </c>
      <c r="O194" s="43" t="s">
        <v>709</v>
      </c>
      <c r="P194" s="43">
        <v>1</v>
      </c>
      <c r="Q194" s="44">
        <v>200000000</v>
      </c>
      <c r="R194" s="44">
        <f t="shared" si="9"/>
        <v>200000000</v>
      </c>
      <c r="S194" s="66">
        <f t="shared" si="12"/>
        <v>50000000</v>
      </c>
      <c r="T194" s="30">
        <v>50000000</v>
      </c>
      <c r="U194" s="30"/>
      <c r="V194" s="30"/>
      <c r="W194" s="28">
        <f t="shared" si="10"/>
        <v>50000000</v>
      </c>
      <c r="X194" s="83">
        <v>42401</v>
      </c>
      <c r="Y194" s="83">
        <v>42704</v>
      </c>
      <c r="Z194" s="15" t="s">
        <v>738</v>
      </c>
      <c r="AA194" s="11" t="s">
        <v>748</v>
      </c>
      <c r="DC194" s="15" t="s">
        <v>247</v>
      </c>
      <c r="DE194" s="3" t="str">
        <f t="shared" si="11"/>
        <v>actualizaciòn y formaciòn  docente</v>
      </c>
    </row>
    <row r="195" spans="1:109" ht="72.75" hidden="1" customHeight="1" x14ac:dyDescent="0.25">
      <c r="A195" s="7">
        <v>104</v>
      </c>
      <c r="B195" s="7">
        <v>240</v>
      </c>
      <c r="C195" s="15" t="s">
        <v>153</v>
      </c>
      <c r="D195" s="11" t="s">
        <v>149</v>
      </c>
      <c r="E195" s="11" t="s">
        <v>104</v>
      </c>
      <c r="F195" s="8">
        <v>296119</v>
      </c>
      <c r="G195" s="11" t="s">
        <v>116</v>
      </c>
      <c r="H195" s="11" t="s">
        <v>43</v>
      </c>
      <c r="I195" s="11" t="s">
        <v>117</v>
      </c>
      <c r="J195" s="11" t="s">
        <v>193</v>
      </c>
      <c r="K195" s="11">
        <v>5</v>
      </c>
      <c r="L195" s="11"/>
      <c r="M195" s="11"/>
      <c r="N195" s="15" t="s">
        <v>690</v>
      </c>
      <c r="O195" s="43" t="s">
        <v>705</v>
      </c>
      <c r="P195" s="43">
        <v>1</v>
      </c>
      <c r="Q195" s="44">
        <v>250000000</v>
      </c>
      <c r="R195" s="44">
        <f t="shared" si="9"/>
        <v>250000000</v>
      </c>
      <c r="S195" s="66">
        <f t="shared" si="12"/>
        <v>0</v>
      </c>
      <c r="T195" s="30">
        <v>0</v>
      </c>
      <c r="U195" s="30"/>
      <c r="V195" s="30"/>
      <c r="W195" s="28">
        <f t="shared" si="10"/>
        <v>0</v>
      </c>
      <c r="X195" s="83">
        <v>42401</v>
      </c>
      <c r="Y195" s="83">
        <v>42704</v>
      </c>
      <c r="Z195" s="10"/>
      <c r="AA195" s="11" t="s">
        <v>748</v>
      </c>
      <c r="DC195" s="15" t="s">
        <v>88</v>
      </c>
      <c r="DE195" s="3" t="str">
        <f t="shared" si="11"/>
        <v xml:space="preserve">seguimiento y evaluaciòn </v>
      </c>
    </row>
    <row r="196" spans="1:109" ht="54" customHeight="1" x14ac:dyDescent="0.25">
      <c r="A196" s="7">
        <v>105</v>
      </c>
      <c r="B196" s="7">
        <v>132</v>
      </c>
      <c r="C196" s="15" t="s">
        <v>153</v>
      </c>
      <c r="D196" s="6" t="s">
        <v>149</v>
      </c>
      <c r="E196" s="11" t="s">
        <v>63</v>
      </c>
      <c r="F196" s="8">
        <v>296128</v>
      </c>
      <c r="G196" s="11" t="s">
        <v>118</v>
      </c>
      <c r="H196" s="11" t="s">
        <v>43</v>
      </c>
      <c r="I196" s="11" t="s">
        <v>119</v>
      </c>
      <c r="J196" s="11" t="s">
        <v>192</v>
      </c>
      <c r="K196" s="4">
        <v>0.25</v>
      </c>
      <c r="L196" s="11" t="s">
        <v>58</v>
      </c>
      <c r="M196" s="11"/>
      <c r="N196" s="15" t="s">
        <v>695</v>
      </c>
      <c r="O196" s="88" t="s">
        <v>732</v>
      </c>
      <c r="P196" s="11">
        <v>1</v>
      </c>
      <c r="Q196" s="44">
        <v>50000000</v>
      </c>
      <c r="R196" s="44">
        <f t="shared" ref="R196:R233" si="14">+Q196*P196</f>
        <v>50000000</v>
      </c>
      <c r="S196" s="66">
        <f t="shared" si="12"/>
        <v>10000000</v>
      </c>
      <c r="T196" s="30">
        <v>10000000</v>
      </c>
      <c r="U196" s="30"/>
      <c r="V196" s="30"/>
      <c r="W196" s="28">
        <f t="shared" ref="W196:W233" si="15">T196-U196</f>
        <v>10000000</v>
      </c>
      <c r="X196" s="83">
        <v>42387</v>
      </c>
      <c r="Y196" s="83">
        <v>42702</v>
      </c>
      <c r="Z196" s="15" t="s">
        <v>738</v>
      </c>
      <c r="AA196" s="11" t="s">
        <v>768</v>
      </c>
      <c r="AB196" s="2"/>
      <c r="DC196" s="15" t="s">
        <v>89</v>
      </c>
      <c r="DE196" s="3" t="str">
        <f t="shared" si="11"/>
        <v>adquisición de  materiales pedagogico.</v>
      </c>
    </row>
    <row r="197" spans="1:109" ht="82.5" hidden="1" customHeight="1" x14ac:dyDescent="0.25">
      <c r="A197" s="7">
        <v>105</v>
      </c>
      <c r="B197" s="7">
        <v>133</v>
      </c>
      <c r="C197" s="15" t="s">
        <v>153</v>
      </c>
      <c r="D197" s="6" t="s">
        <v>149</v>
      </c>
      <c r="E197" s="11" t="s">
        <v>63</v>
      </c>
      <c r="F197" s="8">
        <v>296128</v>
      </c>
      <c r="G197" s="11" t="s">
        <v>64</v>
      </c>
      <c r="H197" s="11" t="s">
        <v>43</v>
      </c>
      <c r="I197" s="11" t="s">
        <v>119</v>
      </c>
      <c r="J197" s="11" t="s">
        <v>192</v>
      </c>
      <c r="K197" s="4">
        <v>0.25</v>
      </c>
      <c r="L197" s="11" t="s">
        <v>58</v>
      </c>
      <c r="M197" s="11"/>
      <c r="N197" s="15" t="s">
        <v>787</v>
      </c>
      <c r="O197" s="88" t="s">
        <v>732</v>
      </c>
      <c r="P197" s="11">
        <v>1</v>
      </c>
      <c r="Q197" s="44">
        <v>60000000</v>
      </c>
      <c r="R197" s="44">
        <f t="shared" si="14"/>
        <v>60000000</v>
      </c>
      <c r="S197" s="66">
        <f t="shared" si="12"/>
        <v>0</v>
      </c>
      <c r="T197" s="75">
        <v>0</v>
      </c>
      <c r="U197" s="30"/>
      <c r="V197" s="30"/>
      <c r="W197" s="28">
        <f t="shared" si="15"/>
        <v>0</v>
      </c>
      <c r="X197" s="11"/>
      <c r="Y197" s="11"/>
      <c r="Z197" s="15"/>
      <c r="AA197" s="11"/>
      <c r="AB197" s="2"/>
      <c r="DC197" s="15" t="s">
        <v>249</v>
      </c>
      <c r="DE197" s="3" t="str">
        <f t="shared" si="11"/>
        <v>acompañamiento a las ied para su transformacion hacia inclusión</v>
      </c>
    </row>
    <row r="198" spans="1:109" ht="48.75" customHeight="1" x14ac:dyDescent="0.25">
      <c r="A198" s="7">
        <v>105</v>
      </c>
      <c r="B198" s="7">
        <v>144</v>
      </c>
      <c r="C198" s="15" t="s">
        <v>153</v>
      </c>
      <c r="D198" s="6" t="s">
        <v>149</v>
      </c>
      <c r="E198" s="11" t="s">
        <v>63</v>
      </c>
      <c r="F198" s="8">
        <v>296128</v>
      </c>
      <c r="G198" s="11" t="s">
        <v>64</v>
      </c>
      <c r="H198" s="11" t="s">
        <v>43</v>
      </c>
      <c r="I198" s="11" t="s">
        <v>119</v>
      </c>
      <c r="J198" s="11" t="s">
        <v>192</v>
      </c>
      <c r="K198" s="4">
        <v>0.25</v>
      </c>
      <c r="L198" s="11" t="s">
        <v>58</v>
      </c>
      <c r="M198" s="11"/>
      <c r="N198" s="15" t="s">
        <v>786</v>
      </c>
      <c r="O198" s="15" t="s">
        <v>732</v>
      </c>
      <c r="P198" s="11">
        <v>1</v>
      </c>
      <c r="Q198" s="44">
        <v>100000000</v>
      </c>
      <c r="R198" s="44">
        <f t="shared" si="14"/>
        <v>100000000</v>
      </c>
      <c r="S198" s="66">
        <f t="shared" si="12"/>
        <v>15000000</v>
      </c>
      <c r="T198" s="30">
        <v>15000000</v>
      </c>
      <c r="U198" s="30"/>
      <c r="V198" s="30"/>
      <c r="W198" s="28">
        <f t="shared" si="15"/>
        <v>15000000</v>
      </c>
      <c r="X198" s="83">
        <v>42387</v>
      </c>
      <c r="Y198" s="83">
        <v>42702</v>
      </c>
      <c r="Z198" s="15" t="s">
        <v>738</v>
      </c>
      <c r="AA198" s="11" t="s">
        <v>768</v>
      </c>
      <c r="AB198" s="2"/>
      <c r="DC198" s="33" t="s">
        <v>287</v>
      </c>
      <c r="DE198" s="3" t="str">
        <f t="shared" si="11"/>
        <v>formar al gobierno escolar y a sus órganos institucionales a través de talleres, seminarios, diplomados, foros o encuentros, cursos de actualización, pasantías nacionales e internacionales.</v>
      </c>
    </row>
    <row r="199" spans="1:109" ht="48.75" hidden="1" customHeight="1" x14ac:dyDescent="0.25">
      <c r="A199" s="7">
        <v>106</v>
      </c>
      <c r="B199" s="7">
        <v>241</v>
      </c>
      <c r="C199" s="15" t="s">
        <v>153</v>
      </c>
      <c r="D199" s="11" t="s">
        <v>159</v>
      </c>
      <c r="E199" s="11" t="s">
        <v>90</v>
      </c>
      <c r="F199" s="8">
        <v>296131</v>
      </c>
      <c r="G199" s="11" t="s">
        <v>120</v>
      </c>
      <c r="H199" s="11" t="s">
        <v>47</v>
      </c>
      <c r="I199" s="11" t="s">
        <v>121</v>
      </c>
      <c r="J199" s="11" t="s">
        <v>193</v>
      </c>
      <c r="K199" s="29">
        <v>1</v>
      </c>
      <c r="L199" s="11"/>
      <c r="M199" s="11"/>
      <c r="N199" s="33" t="s">
        <v>691</v>
      </c>
      <c r="O199" s="43" t="s">
        <v>709</v>
      </c>
      <c r="P199" s="11">
        <v>1</v>
      </c>
      <c r="Q199" s="44">
        <v>250000000</v>
      </c>
      <c r="R199" s="44">
        <f t="shared" si="14"/>
        <v>250000000</v>
      </c>
      <c r="S199" s="66">
        <f t="shared" si="12"/>
        <v>0</v>
      </c>
      <c r="T199" s="75">
        <v>0</v>
      </c>
      <c r="U199" s="30"/>
      <c r="V199" s="30"/>
      <c r="W199" s="28">
        <f t="shared" si="15"/>
        <v>0</v>
      </c>
      <c r="X199" s="11"/>
      <c r="Y199" s="11"/>
      <c r="Z199" s="10"/>
      <c r="AA199" s="11"/>
      <c r="DC199" s="33" t="s">
        <v>288</v>
      </c>
      <c r="DE199" s="3" t="str">
        <f t="shared" si="11"/>
        <v>hacer seguimiento a las instituciones en donde los adolescentes participan activamente en los gobiernos escolares.</v>
      </c>
    </row>
    <row r="200" spans="1:109" ht="48.75" hidden="1" customHeight="1" x14ac:dyDescent="0.25">
      <c r="A200" s="7">
        <v>106</v>
      </c>
      <c r="B200" s="7">
        <v>241</v>
      </c>
      <c r="C200" s="15" t="s">
        <v>153</v>
      </c>
      <c r="D200" s="11" t="s">
        <v>159</v>
      </c>
      <c r="E200" s="11" t="s">
        <v>90</v>
      </c>
      <c r="F200" s="8">
        <v>296131</v>
      </c>
      <c r="G200" s="11" t="s">
        <v>120</v>
      </c>
      <c r="H200" s="11" t="s">
        <v>47</v>
      </c>
      <c r="I200" s="11" t="s">
        <v>121</v>
      </c>
      <c r="J200" s="11" t="s">
        <v>193</v>
      </c>
      <c r="K200" s="29">
        <v>1</v>
      </c>
      <c r="L200" s="11"/>
      <c r="M200" s="11"/>
      <c r="N200" s="33" t="s">
        <v>692</v>
      </c>
      <c r="O200" s="11" t="s">
        <v>705</v>
      </c>
      <c r="P200" s="11">
        <v>1</v>
      </c>
      <c r="Q200" s="44">
        <v>50000000</v>
      </c>
      <c r="R200" s="44">
        <f t="shared" si="14"/>
        <v>50000000</v>
      </c>
      <c r="S200" s="66">
        <f t="shared" si="12"/>
        <v>0</v>
      </c>
      <c r="T200" s="30">
        <v>0</v>
      </c>
      <c r="U200" s="30"/>
      <c r="V200" s="30"/>
      <c r="W200" s="28">
        <f t="shared" si="15"/>
        <v>0</v>
      </c>
      <c r="X200" s="83">
        <v>42401</v>
      </c>
      <c r="Y200" s="83">
        <v>42704</v>
      </c>
      <c r="Z200" s="10"/>
      <c r="AA200" s="11" t="s">
        <v>750</v>
      </c>
      <c r="DC200" s="33" t="s">
        <v>289</v>
      </c>
      <c r="DE200" s="3" t="str">
        <f t="shared" ref="DE200:DE233" si="16">LOWER(DC200)</f>
        <v>dotar de material educativo y pedagógico  a las instituciones educativas oficiales del departamento.</v>
      </c>
    </row>
    <row r="201" spans="1:109" ht="48.75" hidden="1" customHeight="1" x14ac:dyDescent="0.25">
      <c r="A201" s="7">
        <v>106</v>
      </c>
      <c r="B201" s="7">
        <v>241</v>
      </c>
      <c r="C201" s="15" t="s">
        <v>153</v>
      </c>
      <c r="D201" s="11" t="s">
        <v>159</v>
      </c>
      <c r="E201" s="11" t="s">
        <v>90</v>
      </c>
      <c r="F201" s="8">
        <v>296131</v>
      </c>
      <c r="G201" s="11" t="s">
        <v>120</v>
      </c>
      <c r="H201" s="11" t="s">
        <v>47</v>
      </c>
      <c r="I201" s="11" t="s">
        <v>121</v>
      </c>
      <c r="J201" s="11" t="s">
        <v>193</v>
      </c>
      <c r="K201" s="29">
        <v>1</v>
      </c>
      <c r="L201" s="11"/>
      <c r="M201" s="11"/>
      <c r="N201" s="33" t="s">
        <v>673</v>
      </c>
      <c r="O201" s="43" t="s">
        <v>709</v>
      </c>
      <c r="P201" s="11">
        <v>1</v>
      </c>
      <c r="Q201" s="44">
        <v>50000000</v>
      </c>
      <c r="R201" s="44">
        <f t="shared" si="14"/>
        <v>50000000</v>
      </c>
      <c r="S201" s="66">
        <f t="shared" si="12"/>
        <v>0</v>
      </c>
      <c r="T201" s="75">
        <v>0</v>
      </c>
      <c r="U201" s="30"/>
      <c r="V201" s="30"/>
      <c r="W201" s="28">
        <f t="shared" si="15"/>
        <v>0</v>
      </c>
      <c r="X201" s="11"/>
      <c r="Y201" s="11"/>
      <c r="Z201" s="10"/>
      <c r="AA201" s="11"/>
      <c r="DC201" s="33" t="s">
        <v>234</v>
      </c>
      <c r="DE201" s="3" t="str">
        <f t="shared" si="16"/>
        <v>imprimir cartillas, guías, libros,  material multicopiado, afiches, videos, publicación de experiencias significativas.</v>
      </c>
    </row>
    <row r="202" spans="1:109" ht="48.75" hidden="1" customHeight="1" x14ac:dyDescent="0.25">
      <c r="A202" s="7">
        <v>106</v>
      </c>
      <c r="B202" s="7">
        <v>241</v>
      </c>
      <c r="C202" s="15" t="s">
        <v>153</v>
      </c>
      <c r="D202" s="11" t="s">
        <v>159</v>
      </c>
      <c r="E202" s="11" t="s">
        <v>90</v>
      </c>
      <c r="F202" s="8">
        <v>296131</v>
      </c>
      <c r="G202" s="11" t="s">
        <v>120</v>
      </c>
      <c r="H202" s="11" t="s">
        <v>47</v>
      </c>
      <c r="I202" s="11" t="s">
        <v>121</v>
      </c>
      <c r="J202" s="11" t="s">
        <v>193</v>
      </c>
      <c r="K202" s="29">
        <v>1</v>
      </c>
      <c r="L202" s="11"/>
      <c r="M202" s="11"/>
      <c r="N202" s="33" t="s">
        <v>646</v>
      </c>
      <c r="O202" s="43" t="s">
        <v>709</v>
      </c>
      <c r="P202" s="11">
        <v>1</v>
      </c>
      <c r="Q202" s="44">
        <v>30000000</v>
      </c>
      <c r="R202" s="44">
        <f t="shared" si="14"/>
        <v>30000000</v>
      </c>
      <c r="S202" s="66">
        <f t="shared" si="12"/>
        <v>0</v>
      </c>
      <c r="T202" s="75">
        <v>0</v>
      </c>
      <c r="U202" s="30"/>
      <c r="V202" s="30"/>
      <c r="W202" s="28">
        <f t="shared" si="15"/>
        <v>0</v>
      </c>
      <c r="X202" s="11"/>
      <c r="Y202" s="11"/>
      <c r="Z202" s="10"/>
      <c r="AA202" s="11"/>
      <c r="DC202" s="33" t="s">
        <v>290</v>
      </c>
      <c r="DE202" s="3" t="str">
        <f t="shared" si="16"/>
        <v xml:space="preserve">apoyar logísticamente con el transporte, desplazamiento, alojamiento, refrigerios,  eventos, alimentación y otros que requiera el desarrollo del proyecto.  </v>
      </c>
    </row>
    <row r="203" spans="1:109" ht="93.75" hidden="1" customHeight="1" x14ac:dyDescent="0.25">
      <c r="A203" s="7">
        <v>106</v>
      </c>
      <c r="B203" s="7">
        <v>241</v>
      </c>
      <c r="C203" s="15" t="s">
        <v>153</v>
      </c>
      <c r="D203" s="11" t="s">
        <v>159</v>
      </c>
      <c r="E203" s="11" t="s">
        <v>90</v>
      </c>
      <c r="F203" s="8">
        <v>296131</v>
      </c>
      <c r="G203" s="11" t="s">
        <v>120</v>
      </c>
      <c r="H203" s="11" t="s">
        <v>47</v>
      </c>
      <c r="I203" s="11" t="s">
        <v>121</v>
      </c>
      <c r="J203" s="11" t="s">
        <v>193</v>
      </c>
      <c r="K203" s="29">
        <v>1</v>
      </c>
      <c r="L203" s="11"/>
      <c r="M203" s="11"/>
      <c r="N203" s="33" t="s">
        <v>668</v>
      </c>
      <c r="O203" s="43" t="s">
        <v>709</v>
      </c>
      <c r="P203" s="11">
        <v>1</v>
      </c>
      <c r="Q203" s="44">
        <v>20000000</v>
      </c>
      <c r="R203" s="44">
        <f t="shared" si="14"/>
        <v>20000000</v>
      </c>
      <c r="S203" s="66">
        <f t="shared" si="12"/>
        <v>0</v>
      </c>
      <c r="T203" s="75">
        <v>0</v>
      </c>
      <c r="U203" s="30"/>
      <c r="V203" s="30"/>
      <c r="W203" s="28">
        <f t="shared" si="15"/>
        <v>0</v>
      </c>
      <c r="X203" s="11"/>
      <c r="Y203" s="11"/>
      <c r="Z203" s="10"/>
      <c r="AA203" s="11"/>
      <c r="DC203" s="15" t="s">
        <v>70</v>
      </c>
      <c r="DE203" s="3" t="str">
        <f t="shared" si="16"/>
        <v xml:space="preserve">suministro complementos nutricionales </v>
      </c>
    </row>
    <row r="204" spans="1:109" ht="95.25" hidden="1" customHeight="1" x14ac:dyDescent="0.25">
      <c r="A204" s="7">
        <v>121</v>
      </c>
      <c r="B204" s="7">
        <v>508</v>
      </c>
      <c r="C204" s="15" t="s">
        <v>154</v>
      </c>
      <c r="D204" s="6" t="s">
        <v>149</v>
      </c>
      <c r="E204" s="11" t="s">
        <v>36</v>
      </c>
      <c r="F204" s="8">
        <v>296126</v>
      </c>
      <c r="G204" s="15" t="s">
        <v>259</v>
      </c>
      <c r="H204" s="11" t="s">
        <v>47</v>
      </c>
      <c r="I204" s="11" t="s">
        <v>204</v>
      </c>
      <c r="J204" s="11" t="s">
        <v>191</v>
      </c>
      <c r="K204" s="11">
        <v>1100</v>
      </c>
      <c r="L204" s="11"/>
      <c r="M204" s="11" t="s">
        <v>50</v>
      </c>
      <c r="N204" s="32" t="s">
        <v>602</v>
      </c>
      <c r="O204" s="15" t="s">
        <v>731</v>
      </c>
      <c r="P204" s="43">
        <v>1</v>
      </c>
      <c r="Q204" s="44">
        <v>33000000000</v>
      </c>
      <c r="R204" s="44">
        <f t="shared" si="14"/>
        <v>33000000000</v>
      </c>
      <c r="S204" s="66">
        <f t="shared" si="12"/>
        <v>0</v>
      </c>
      <c r="T204" s="28">
        <v>0</v>
      </c>
      <c r="U204" s="28"/>
      <c r="V204" s="28"/>
      <c r="W204" s="28">
        <f t="shared" si="15"/>
        <v>0</v>
      </c>
      <c r="X204" s="83">
        <v>42370</v>
      </c>
      <c r="Y204" s="83">
        <v>42735</v>
      </c>
      <c r="Z204" s="15"/>
      <c r="AA204" s="11"/>
      <c r="AB204" s="2" t="s">
        <v>861</v>
      </c>
      <c r="DC204" s="15"/>
      <c r="DE204" s="3"/>
    </row>
    <row r="205" spans="1:109" ht="83.25" hidden="1" customHeight="1" x14ac:dyDescent="0.25">
      <c r="A205" s="7">
        <v>121</v>
      </c>
      <c r="B205" s="7">
        <v>509</v>
      </c>
      <c r="C205" s="15" t="s">
        <v>154</v>
      </c>
      <c r="D205" s="6" t="s">
        <v>149</v>
      </c>
      <c r="E205" s="11" t="s">
        <v>36</v>
      </c>
      <c r="F205" s="8">
        <v>296126</v>
      </c>
      <c r="G205" s="15" t="s">
        <v>261</v>
      </c>
      <c r="H205" s="11" t="s">
        <v>47</v>
      </c>
      <c r="I205" s="11" t="s">
        <v>204</v>
      </c>
      <c r="J205" s="11" t="s">
        <v>191</v>
      </c>
      <c r="K205" s="11">
        <v>1100</v>
      </c>
      <c r="L205" s="11"/>
      <c r="M205" s="11"/>
      <c r="N205" s="32" t="s">
        <v>601</v>
      </c>
      <c r="O205" s="15" t="s">
        <v>731</v>
      </c>
      <c r="P205" s="43">
        <v>700</v>
      </c>
      <c r="Q205" s="44">
        <v>550000000</v>
      </c>
      <c r="R205" s="44">
        <f t="shared" si="14"/>
        <v>385000000000</v>
      </c>
      <c r="S205" s="66">
        <f t="shared" si="12"/>
        <v>0</v>
      </c>
      <c r="T205" s="28">
        <v>0</v>
      </c>
      <c r="U205" s="28"/>
      <c r="V205" s="28"/>
      <c r="W205" s="28">
        <f t="shared" si="15"/>
        <v>0</v>
      </c>
      <c r="X205" s="83">
        <v>42370</v>
      </c>
      <c r="Y205" s="83">
        <v>42735</v>
      </c>
      <c r="Z205" s="10"/>
      <c r="AA205" s="11"/>
      <c r="AB205" s="2"/>
      <c r="DC205" s="34" t="s">
        <v>270</v>
      </c>
      <c r="DE205" s="3" t="str">
        <f t="shared" si="16"/>
        <v>visitas de supervisión y seguimiento a los convenios</v>
      </c>
    </row>
    <row r="206" spans="1:109" ht="76.5" hidden="1" x14ac:dyDescent="0.25">
      <c r="A206" s="7">
        <v>122</v>
      </c>
      <c r="B206" s="7">
        <v>510</v>
      </c>
      <c r="C206" s="15" t="s">
        <v>154</v>
      </c>
      <c r="D206" s="6" t="s">
        <v>149</v>
      </c>
      <c r="E206" s="11" t="s">
        <v>36</v>
      </c>
      <c r="F206" s="8">
        <v>296126</v>
      </c>
      <c r="G206" s="11" t="s">
        <v>39</v>
      </c>
      <c r="H206" s="11" t="s">
        <v>47</v>
      </c>
      <c r="I206" s="11" t="s">
        <v>41</v>
      </c>
      <c r="J206" s="11" t="s">
        <v>191</v>
      </c>
      <c r="K206" s="11">
        <v>4</v>
      </c>
      <c r="L206" s="11"/>
      <c r="M206" s="11"/>
      <c r="N206" s="32" t="s">
        <v>603</v>
      </c>
      <c r="O206" s="43" t="s">
        <v>721</v>
      </c>
      <c r="P206" s="43">
        <v>1</v>
      </c>
      <c r="Q206" s="44">
        <v>1300000000</v>
      </c>
      <c r="R206" s="44">
        <f t="shared" si="14"/>
        <v>1300000000</v>
      </c>
      <c r="S206" s="66">
        <f t="shared" si="12"/>
        <v>0</v>
      </c>
      <c r="T206" s="75">
        <v>0</v>
      </c>
      <c r="U206" s="28"/>
      <c r="V206" s="28"/>
      <c r="W206" s="28">
        <f t="shared" si="15"/>
        <v>0</v>
      </c>
      <c r="X206" s="11"/>
      <c r="Y206" s="11"/>
      <c r="Z206" s="15"/>
      <c r="AA206" s="11"/>
      <c r="AB206" s="2"/>
      <c r="DC206" s="34" t="s">
        <v>271</v>
      </c>
      <c r="DE206" s="3" t="str">
        <f t="shared" si="16"/>
        <v>brindar subsidios de transporte</v>
      </c>
    </row>
    <row r="207" spans="1:109" ht="39" hidden="1" customHeight="1" x14ac:dyDescent="0.25">
      <c r="A207" s="7">
        <v>122</v>
      </c>
      <c r="B207" s="7">
        <v>510</v>
      </c>
      <c r="C207" s="15" t="s">
        <v>154</v>
      </c>
      <c r="D207" s="6" t="s">
        <v>149</v>
      </c>
      <c r="E207" s="11" t="s">
        <v>36</v>
      </c>
      <c r="F207" s="8">
        <v>296126</v>
      </c>
      <c r="G207" s="11" t="s">
        <v>39</v>
      </c>
      <c r="H207" s="11" t="s">
        <v>47</v>
      </c>
      <c r="I207" s="11" t="s">
        <v>41</v>
      </c>
      <c r="J207" s="11" t="s">
        <v>191</v>
      </c>
      <c r="K207" s="11">
        <v>4</v>
      </c>
      <c r="L207" s="11"/>
      <c r="M207" s="11"/>
      <c r="N207" s="32" t="s">
        <v>604</v>
      </c>
      <c r="O207" s="15" t="s">
        <v>731</v>
      </c>
      <c r="P207" s="43">
        <v>1</v>
      </c>
      <c r="Q207" s="44">
        <v>700000000</v>
      </c>
      <c r="R207" s="44">
        <f t="shared" si="14"/>
        <v>700000000</v>
      </c>
      <c r="S207" s="66">
        <f t="shared" si="12"/>
        <v>0</v>
      </c>
      <c r="T207" s="75">
        <v>0</v>
      </c>
      <c r="U207" s="28"/>
      <c r="V207" s="28"/>
      <c r="W207" s="28">
        <f t="shared" si="15"/>
        <v>0</v>
      </c>
      <c r="X207" s="11"/>
      <c r="Y207" s="11"/>
      <c r="Z207" s="15"/>
      <c r="AA207" s="11"/>
      <c r="AB207" s="2"/>
      <c r="DC207" s="34" t="s">
        <v>272</v>
      </c>
      <c r="DE207" s="3" t="str">
        <f t="shared" si="16"/>
        <v>adquisición bicicletas</v>
      </c>
    </row>
    <row r="208" spans="1:109" ht="39" hidden="1" customHeight="1" x14ac:dyDescent="0.25">
      <c r="A208" s="7">
        <v>123</v>
      </c>
      <c r="B208" s="7">
        <v>511</v>
      </c>
      <c r="C208" s="15" t="s">
        <v>154</v>
      </c>
      <c r="D208" s="11" t="s">
        <v>149</v>
      </c>
      <c r="E208" s="11" t="s">
        <v>36</v>
      </c>
      <c r="F208" s="8">
        <v>296126</v>
      </c>
      <c r="G208" s="11" t="s">
        <v>40</v>
      </c>
      <c r="H208" s="11" t="s">
        <v>47</v>
      </c>
      <c r="I208" s="11" t="s">
        <v>206</v>
      </c>
      <c r="J208" s="11" t="s">
        <v>191</v>
      </c>
      <c r="K208" s="11">
        <v>4</v>
      </c>
      <c r="L208" s="11"/>
      <c r="M208" s="11"/>
      <c r="N208" s="32" t="s">
        <v>605</v>
      </c>
      <c r="O208" s="15" t="s">
        <v>731</v>
      </c>
      <c r="P208" s="43">
        <v>1</v>
      </c>
      <c r="Q208" s="44">
        <v>1031668000</v>
      </c>
      <c r="R208" s="44">
        <f t="shared" si="14"/>
        <v>1031668000</v>
      </c>
      <c r="S208" s="66">
        <f t="shared" si="12"/>
        <v>0</v>
      </c>
      <c r="T208" s="75">
        <v>0</v>
      </c>
      <c r="U208" s="28"/>
      <c r="V208" s="28"/>
      <c r="W208" s="28">
        <f t="shared" si="15"/>
        <v>0</v>
      </c>
      <c r="X208" s="11"/>
      <c r="Y208" s="11"/>
      <c r="Z208" s="15"/>
      <c r="AA208" s="11"/>
      <c r="AB208" s="2"/>
      <c r="DC208" s="34" t="s">
        <v>273</v>
      </c>
      <c r="DE208" s="3" t="str">
        <f t="shared" si="16"/>
        <v>adquisición de buses</v>
      </c>
    </row>
    <row r="209" spans="1:109" ht="39" customHeight="1" x14ac:dyDescent="0.25">
      <c r="A209" s="7">
        <v>124</v>
      </c>
      <c r="B209" s="7">
        <v>134</v>
      </c>
      <c r="C209" s="15" t="s">
        <v>154</v>
      </c>
      <c r="D209" s="11" t="s">
        <v>149</v>
      </c>
      <c r="E209" s="11" t="s">
        <v>122</v>
      </c>
      <c r="F209" s="8">
        <v>296118</v>
      </c>
      <c r="G209" s="11" t="s">
        <v>123</v>
      </c>
      <c r="H209" s="11" t="s">
        <v>67</v>
      </c>
      <c r="I209" s="11" t="s">
        <v>124</v>
      </c>
      <c r="J209" s="11" t="s">
        <v>192</v>
      </c>
      <c r="K209" s="11">
        <v>948</v>
      </c>
      <c r="L209" s="11" t="s">
        <v>125</v>
      </c>
      <c r="M209" s="11" t="s">
        <v>46</v>
      </c>
      <c r="N209" s="15" t="s">
        <v>696</v>
      </c>
      <c r="O209" s="15" t="s">
        <v>722</v>
      </c>
      <c r="P209" s="43">
        <v>1050</v>
      </c>
      <c r="Q209" s="44">
        <v>600000</v>
      </c>
      <c r="R209" s="44">
        <f t="shared" si="14"/>
        <v>630000000</v>
      </c>
      <c r="S209" s="66">
        <f t="shared" si="12"/>
        <v>133333.33333333334</v>
      </c>
      <c r="T209" s="30">
        <v>140000000</v>
      </c>
      <c r="U209" s="30"/>
      <c r="V209" s="30"/>
      <c r="W209" s="28">
        <f t="shared" si="15"/>
        <v>140000000</v>
      </c>
      <c r="X209" s="83">
        <v>42387</v>
      </c>
      <c r="Y209" s="83">
        <v>42702</v>
      </c>
      <c r="Z209" s="15" t="s">
        <v>738</v>
      </c>
      <c r="AA209" s="11" t="s">
        <v>769</v>
      </c>
      <c r="AB209" s="2"/>
      <c r="DC209" s="34" t="s">
        <v>274</v>
      </c>
      <c r="DE209" s="3" t="str">
        <f t="shared" si="16"/>
        <v>celebración de convenios con los municipios del dpto de cundinamarca</v>
      </c>
    </row>
    <row r="210" spans="1:109" ht="39" customHeight="1" x14ac:dyDescent="0.25">
      <c r="A210" s="7">
        <v>124</v>
      </c>
      <c r="B210" s="7">
        <v>134</v>
      </c>
      <c r="C210" s="15" t="s">
        <v>154</v>
      </c>
      <c r="D210" s="11" t="s">
        <v>149</v>
      </c>
      <c r="E210" s="11" t="s">
        <v>122</v>
      </c>
      <c r="F210" s="8">
        <v>296118</v>
      </c>
      <c r="G210" s="11" t="s">
        <v>123</v>
      </c>
      <c r="H210" s="11" t="s">
        <v>67</v>
      </c>
      <c r="I210" s="11" t="s">
        <v>124</v>
      </c>
      <c r="J210" s="11" t="s">
        <v>192</v>
      </c>
      <c r="K210" s="11">
        <v>948</v>
      </c>
      <c r="L210" s="11" t="s">
        <v>125</v>
      </c>
      <c r="M210" s="11" t="s">
        <v>46</v>
      </c>
      <c r="N210" s="15" t="s">
        <v>697</v>
      </c>
      <c r="O210" s="15" t="s">
        <v>731</v>
      </c>
      <c r="P210" s="43">
        <v>1050</v>
      </c>
      <c r="Q210" s="44">
        <v>400000</v>
      </c>
      <c r="R210" s="44">
        <f t="shared" si="14"/>
        <v>420000000</v>
      </c>
      <c r="S210" s="66">
        <f t="shared" si="12"/>
        <v>28571.428571428572</v>
      </c>
      <c r="T210" s="30">
        <v>30000000</v>
      </c>
      <c r="U210" s="30"/>
      <c r="V210" s="30"/>
      <c r="W210" s="28">
        <f t="shared" si="15"/>
        <v>30000000</v>
      </c>
      <c r="X210" s="83">
        <v>42387</v>
      </c>
      <c r="Y210" s="83">
        <v>42702</v>
      </c>
      <c r="Z210" s="15" t="s">
        <v>738</v>
      </c>
      <c r="AA210" s="11" t="s">
        <v>769</v>
      </c>
      <c r="AB210" s="2"/>
      <c r="DC210" s="34" t="s">
        <v>275</v>
      </c>
      <c r="DE210" s="3" t="str">
        <f t="shared" si="16"/>
        <v xml:space="preserve">aquisicion mobiliario instituciones educativas </v>
      </c>
    </row>
    <row r="211" spans="1:109" ht="39" customHeight="1" x14ac:dyDescent="0.25">
      <c r="A211" s="7">
        <v>163</v>
      </c>
      <c r="B211" s="7">
        <v>135</v>
      </c>
      <c r="C211" s="15" t="s">
        <v>160</v>
      </c>
      <c r="D211" s="11" t="s">
        <v>149</v>
      </c>
      <c r="E211" s="11" t="s">
        <v>122</v>
      </c>
      <c r="F211" s="8">
        <v>296118</v>
      </c>
      <c r="G211" s="11" t="s">
        <v>126</v>
      </c>
      <c r="H211" s="11" t="s">
        <v>67</v>
      </c>
      <c r="I211" s="11" t="s">
        <v>127</v>
      </c>
      <c r="J211" s="11" t="s">
        <v>192</v>
      </c>
      <c r="K211" s="11">
        <v>1569</v>
      </c>
      <c r="L211" s="11" t="s">
        <v>69</v>
      </c>
      <c r="M211" s="11" t="s">
        <v>128</v>
      </c>
      <c r="N211" s="15" t="s">
        <v>696</v>
      </c>
      <c r="O211" s="15" t="s">
        <v>722</v>
      </c>
      <c r="P211" s="43">
        <v>2000</v>
      </c>
      <c r="Q211" s="44">
        <v>800000</v>
      </c>
      <c r="R211" s="44">
        <f t="shared" si="14"/>
        <v>1600000000</v>
      </c>
      <c r="S211" s="66">
        <f t="shared" ref="S211:S233" si="17">T211/P211</f>
        <v>95000</v>
      </c>
      <c r="T211" s="30">
        <v>190000000</v>
      </c>
      <c r="U211" s="30"/>
      <c r="V211" s="30"/>
      <c r="W211" s="28">
        <f t="shared" si="15"/>
        <v>190000000</v>
      </c>
      <c r="X211" s="83">
        <v>42387</v>
      </c>
      <c r="Y211" s="83">
        <v>42702</v>
      </c>
      <c r="Z211" s="15" t="s">
        <v>738</v>
      </c>
      <c r="AA211" s="11" t="s">
        <v>769</v>
      </c>
      <c r="AB211" s="2"/>
      <c r="DC211" s="34" t="s">
        <v>276</v>
      </c>
      <c r="DE211" s="3" t="str">
        <f t="shared" si="16"/>
        <v>brindar subsidio de alojamiento</v>
      </c>
    </row>
    <row r="212" spans="1:109" ht="39" customHeight="1" x14ac:dyDescent="0.25">
      <c r="A212" s="7">
        <v>163</v>
      </c>
      <c r="B212" s="7">
        <v>135</v>
      </c>
      <c r="C212" s="15" t="s">
        <v>160</v>
      </c>
      <c r="D212" s="11" t="s">
        <v>149</v>
      </c>
      <c r="E212" s="11" t="s">
        <v>122</v>
      </c>
      <c r="F212" s="8">
        <v>296118</v>
      </c>
      <c r="G212" s="11" t="s">
        <v>126</v>
      </c>
      <c r="H212" s="11" t="s">
        <v>67</v>
      </c>
      <c r="I212" s="11" t="s">
        <v>127</v>
      </c>
      <c r="J212" s="11" t="s">
        <v>192</v>
      </c>
      <c r="K212" s="11">
        <v>1569</v>
      </c>
      <c r="L212" s="11" t="s">
        <v>69</v>
      </c>
      <c r="M212" s="11" t="s">
        <v>128</v>
      </c>
      <c r="N212" s="15" t="s">
        <v>697</v>
      </c>
      <c r="O212" s="15" t="s">
        <v>731</v>
      </c>
      <c r="P212" s="43">
        <v>2000</v>
      </c>
      <c r="Q212" s="44">
        <v>300000</v>
      </c>
      <c r="R212" s="44">
        <f t="shared" si="14"/>
        <v>600000000</v>
      </c>
      <c r="S212" s="66">
        <f t="shared" si="17"/>
        <v>5000</v>
      </c>
      <c r="T212" s="30">
        <v>10000000</v>
      </c>
      <c r="U212" s="30"/>
      <c r="V212" s="30"/>
      <c r="W212" s="28">
        <f t="shared" si="15"/>
        <v>10000000</v>
      </c>
      <c r="X212" s="83">
        <v>42387</v>
      </c>
      <c r="Y212" s="83">
        <v>42702</v>
      </c>
      <c r="Z212" s="15" t="s">
        <v>738</v>
      </c>
      <c r="AA212" s="11" t="s">
        <v>769</v>
      </c>
      <c r="AB212" s="2"/>
      <c r="DC212" s="34" t="s">
        <v>270</v>
      </c>
      <c r="DE212" s="3" t="str">
        <f t="shared" si="16"/>
        <v>visitas de supervisión y seguimiento a los convenios</v>
      </c>
    </row>
    <row r="213" spans="1:109" ht="39" customHeight="1" x14ac:dyDescent="0.25">
      <c r="A213" s="7">
        <v>183</v>
      </c>
      <c r="B213" s="7">
        <v>136</v>
      </c>
      <c r="C213" s="15" t="s">
        <v>150</v>
      </c>
      <c r="D213" s="11" t="s">
        <v>149</v>
      </c>
      <c r="E213" s="11" t="s">
        <v>122</v>
      </c>
      <c r="F213" s="8">
        <v>296118</v>
      </c>
      <c r="G213" s="11" t="s">
        <v>129</v>
      </c>
      <c r="H213" s="11" t="s">
        <v>67</v>
      </c>
      <c r="I213" s="11" t="s">
        <v>130</v>
      </c>
      <c r="J213" s="11" t="s">
        <v>192</v>
      </c>
      <c r="K213" s="11">
        <v>1048</v>
      </c>
      <c r="L213" s="11" t="s">
        <v>69</v>
      </c>
      <c r="M213" s="11" t="s">
        <v>128</v>
      </c>
      <c r="N213" s="15" t="s">
        <v>696</v>
      </c>
      <c r="O213" s="15" t="s">
        <v>722</v>
      </c>
      <c r="P213" s="43">
        <v>1040</v>
      </c>
      <c r="Q213" s="44">
        <v>1500000</v>
      </c>
      <c r="R213" s="44">
        <f t="shared" si="14"/>
        <v>1560000000</v>
      </c>
      <c r="S213" s="66">
        <f t="shared" si="17"/>
        <v>105769.23076923077</v>
      </c>
      <c r="T213" s="30">
        <v>110000000</v>
      </c>
      <c r="U213" s="30"/>
      <c r="V213" s="30"/>
      <c r="W213" s="28">
        <f t="shared" si="15"/>
        <v>110000000</v>
      </c>
      <c r="X213" s="83">
        <v>42387</v>
      </c>
      <c r="Y213" s="83">
        <v>42702</v>
      </c>
      <c r="Z213" s="15" t="s">
        <v>738</v>
      </c>
      <c r="AA213" s="11" t="s">
        <v>769</v>
      </c>
      <c r="AB213" s="2"/>
      <c r="DC213" s="34" t="s">
        <v>270</v>
      </c>
      <c r="DE213" s="3" t="str">
        <f t="shared" ref="DE213" si="18">LOWER(DC213)</f>
        <v>visitas de supervisión y seguimiento a los convenios</v>
      </c>
    </row>
    <row r="214" spans="1:109" ht="83.25" customHeight="1" x14ac:dyDescent="0.25">
      <c r="A214" s="7">
        <v>183</v>
      </c>
      <c r="B214" s="7">
        <v>136</v>
      </c>
      <c r="C214" s="15" t="s">
        <v>150</v>
      </c>
      <c r="D214" s="11" t="s">
        <v>149</v>
      </c>
      <c r="E214" s="11" t="s">
        <v>122</v>
      </c>
      <c r="F214" s="8">
        <v>296118</v>
      </c>
      <c r="G214" s="11" t="s">
        <v>129</v>
      </c>
      <c r="H214" s="11" t="s">
        <v>67</v>
      </c>
      <c r="I214" s="11" t="s">
        <v>130</v>
      </c>
      <c r="J214" s="11" t="s">
        <v>192</v>
      </c>
      <c r="K214" s="11">
        <v>1048</v>
      </c>
      <c r="L214" s="11" t="s">
        <v>69</v>
      </c>
      <c r="M214" s="11" t="s">
        <v>128</v>
      </c>
      <c r="N214" s="15" t="s">
        <v>703</v>
      </c>
      <c r="O214" s="15" t="s">
        <v>731</v>
      </c>
      <c r="P214" s="43">
        <v>1040</v>
      </c>
      <c r="Q214" s="44">
        <v>400000</v>
      </c>
      <c r="R214" s="44">
        <f t="shared" si="14"/>
        <v>416000000</v>
      </c>
      <c r="S214" s="66">
        <f t="shared" si="17"/>
        <v>9615.3846153846152</v>
      </c>
      <c r="T214" s="30">
        <v>10000000</v>
      </c>
      <c r="U214" s="30"/>
      <c r="V214" s="30"/>
      <c r="W214" s="28">
        <f t="shared" si="15"/>
        <v>10000000</v>
      </c>
      <c r="X214" s="83">
        <v>42387</v>
      </c>
      <c r="Y214" s="83">
        <v>42702</v>
      </c>
      <c r="Z214" s="15" t="s">
        <v>738</v>
      </c>
      <c r="AA214" s="11" t="s">
        <v>769</v>
      </c>
      <c r="AB214" s="2"/>
      <c r="DC214" s="32" t="s">
        <v>510</v>
      </c>
      <c r="DE214" s="3" t="str">
        <f t="shared" si="16"/>
        <v>pago sentencias y conciliaciones</v>
      </c>
    </row>
    <row r="215" spans="1:109" ht="83.25" customHeight="1" x14ac:dyDescent="0.25">
      <c r="A215" s="7">
        <v>192</v>
      </c>
      <c r="B215" s="7">
        <v>411</v>
      </c>
      <c r="C215" s="15" t="s">
        <v>150</v>
      </c>
      <c r="D215" s="11" t="s">
        <v>149</v>
      </c>
      <c r="E215" s="11" t="s">
        <v>14</v>
      </c>
      <c r="F215" s="8">
        <v>296127</v>
      </c>
      <c r="G215" s="29" t="s">
        <v>185</v>
      </c>
      <c r="H215" s="11" t="s">
        <v>43</v>
      </c>
      <c r="I215" s="11" t="s">
        <v>23</v>
      </c>
      <c r="J215" s="11" t="s">
        <v>145</v>
      </c>
      <c r="K215" s="4">
        <v>1</v>
      </c>
      <c r="L215" s="4" t="s">
        <v>44</v>
      </c>
      <c r="M215" s="4" t="s">
        <v>44</v>
      </c>
      <c r="N215" s="109" t="s">
        <v>796</v>
      </c>
      <c r="O215" s="15" t="s">
        <v>722</v>
      </c>
      <c r="P215" s="30">
        <v>1758</v>
      </c>
      <c r="Q215" s="44">
        <v>35750707.095595226</v>
      </c>
      <c r="R215" s="44">
        <f t="shared" si="14"/>
        <v>62849743074.056404</v>
      </c>
      <c r="S215" s="66">
        <f t="shared" si="17"/>
        <v>25171366.325369738</v>
      </c>
      <c r="T215" s="28">
        <f>44690874990-439612990</f>
        <v>44251262000</v>
      </c>
      <c r="U215" s="28">
        <v>44251262000</v>
      </c>
      <c r="V215" s="28" t="s">
        <v>834</v>
      </c>
      <c r="W215" s="28">
        <f t="shared" si="15"/>
        <v>0</v>
      </c>
      <c r="X215" s="83">
        <v>42370</v>
      </c>
      <c r="Y215" s="83">
        <v>42735</v>
      </c>
      <c r="Z215" s="15" t="s">
        <v>758</v>
      </c>
      <c r="AA215" s="84" t="s">
        <v>759</v>
      </c>
      <c r="AB215" s="2"/>
      <c r="DC215" s="32" t="s">
        <v>227</v>
      </c>
      <c r="DE215" s="3" t="str">
        <f t="shared" si="16"/>
        <v>profesional idóneo que contribuya con la formación al talento humano.</v>
      </c>
    </row>
    <row r="216" spans="1:109" ht="83.25" customHeight="1" x14ac:dyDescent="0.25">
      <c r="A216" s="7">
        <v>192</v>
      </c>
      <c r="B216" s="7">
        <v>412</v>
      </c>
      <c r="C216" s="15" t="s">
        <v>150</v>
      </c>
      <c r="D216" s="11" t="s">
        <v>149</v>
      </c>
      <c r="E216" s="11" t="s">
        <v>14</v>
      </c>
      <c r="F216" s="8">
        <v>296127</v>
      </c>
      <c r="G216" s="29" t="s">
        <v>185</v>
      </c>
      <c r="H216" s="11" t="s">
        <v>43</v>
      </c>
      <c r="I216" s="11" t="s">
        <v>23</v>
      </c>
      <c r="J216" s="11" t="s">
        <v>145</v>
      </c>
      <c r="K216" s="4">
        <v>1</v>
      </c>
      <c r="L216" s="4" t="s">
        <v>44</v>
      </c>
      <c r="M216" s="4" t="s">
        <v>44</v>
      </c>
      <c r="N216" s="4" t="s">
        <v>797</v>
      </c>
      <c r="O216" s="15" t="s">
        <v>722</v>
      </c>
      <c r="P216" s="30">
        <v>50</v>
      </c>
      <c r="Q216" s="44">
        <v>3360169.2672240003</v>
      </c>
      <c r="R216" s="44">
        <f t="shared" si="14"/>
        <v>168008463.3612</v>
      </c>
      <c r="S216" s="66">
        <f t="shared" si="17"/>
        <v>2910600</v>
      </c>
      <c r="T216" s="28">
        <v>145530000</v>
      </c>
      <c r="U216" s="28">
        <v>145530000</v>
      </c>
      <c r="V216" s="28" t="s">
        <v>835</v>
      </c>
      <c r="W216" s="28">
        <f t="shared" si="15"/>
        <v>0</v>
      </c>
      <c r="X216" s="83">
        <v>42370</v>
      </c>
      <c r="Y216" s="83">
        <v>42735</v>
      </c>
      <c r="Z216" s="15" t="s">
        <v>758</v>
      </c>
      <c r="AA216" s="84" t="s">
        <v>759</v>
      </c>
      <c r="AB216" s="2"/>
      <c r="DC216" s="32" t="s">
        <v>228</v>
      </c>
      <c r="DE216" s="3" t="str">
        <f t="shared" si="16"/>
        <v>contratos o convenios con universidades o instituciones de educación superior.</v>
      </c>
    </row>
    <row r="217" spans="1:109" ht="59.25" customHeight="1" x14ac:dyDescent="0.25">
      <c r="A217" s="7">
        <v>192</v>
      </c>
      <c r="B217" s="7">
        <v>413</v>
      </c>
      <c r="C217" s="15" t="s">
        <v>150</v>
      </c>
      <c r="D217" s="11" t="s">
        <v>149</v>
      </c>
      <c r="E217" s="11" t="s">
        <v>14</v>
      </c>
      <c r="F217" s="8">
        <v>296127</v>
      </c>
      <c r="G217" s="29" t="s">
        <v>185</v>
      </c>
      <c r="H217" s="11" t="s">
        <v>43</v>
      </c>
      <c r="I217" s="11" t="s">
        <v>23</v>
      </c>
      <c r="J217" s="11" t="s">
        <v>145</v>
      </c>
      <c r="K217" s="4">
        <v>1</v>
      </c>
      <c r="L217" s="4" t="s">
        <v>44</v>
      </c>
      <c r="M217" s="4" t="s">
        <v>44</v>
      </c>
      <c r="N217" s="4" t="s">
        <v>584</v>
      </c>
      <c r="O217" s="15" t="s">
        <v>722</v>
      </c>
      <c r="P217" s="30">
        <v>40</v>
      </c>
      <c r="Q217" s="44">
        <v>38458339.920000002</v>
      </c>
      <c r="R217" s="44">
        <f t="shared" si="14"/>
        <v>1538333596.8000002</v>
      </c>
      <c r="S217" s="66">
        <f t="shared" si="17"/>
        <v>33075000</v>
      </c>
      <c r="T217" s="28">
        <v>1323000000</v>
      </c>
      <c r="U217" s="28">
        <v>1323000000</v>
      </c>
      <c r="V217" s="28" t="s">
        <v>836</v>
      </c>
      <c r="W217" s="28">
        <f t="shared" si="15"/>
        <v>0</v>
      </c>
      <c r="X217" s="83">
        <v>42370</v>
      </c>
      <c r="Y217" s="83">
        <v>42735</v>
      </c>
      <c r="Z217" s="15" t="s">
        <v>758</v>
      </c>
      <c r="AA217" s="84" t="s">
        <v>759</v>
      </c>
      <c r="AB217" s="2"/>
      <c r="DC217" s="33" t="s">
        <v>179</v>
      </c>
      <c r="DE217" s="3" t="str">
        <f t="shared" si="16"/>
        <v>formar  a 20 orientadores para mejorar la participación de la comunidad educativa en los procesos de convivencia y gobiernos escolares</v>
      </c>
    </row>
    <row r="218" spans="1:109" ht="63.75" hidden="1" customHeight="1" x14ac:dyDescent="0.25">
      <c r="A218" s="7">
        <v>235</v>
      </c>
      <c r="B218" s="7">
        <v>243</v>
      </c>
      <c r="C218" s="15" t="s">
        <v>161</v>
      </c>
      <c r="D218" s="11" t="s">
        <v>162</v>
      </c>
      <c r="E218" s="11" t="s">
        <v>90</v>
      </c>
      <c r="F218" s="8">
        <v>296131</v>
      </c>
      <c r="G218" s="11" t="s">
        <v>131</v>
      </c>
      <c r="H218" s="11" t="s">
        <v>67</v>
      </c>
      <c r="I218" s="11" t="s">
        <v>132</v>
      </c>
      <c r="J218" s="11" t="s">
        <v>193</v>
      </c>
      <c r="K218" s="11">
        <v>20</v>
      </c>
      <c r="L218" s="11"/>
      <c r="M218" s="11"/>
      <c r="N218" s="33" t="s">
        <v>693</v>
      </c>
      <c r="O218" s="43" t="s">
        <v>709</v>
      </c>
      <c r="P218" s="11">
        <v>1</v>
      </c>
      <c r="Q218" s="44">
        <v>170000000</v>
      </c>
      <c r="R218" s="44">
        <f t="shared" si="14"/>
        <v>170000000</v>
      </c>
      <c r="S218" s="66">
        <f t="shared" si="17"/>
        <v>0</v>
      </c>
      <c r="T218" s="30">
        <v>0</v>
      </c>
      <c r="U218" s="30"/>
      <c r="V218" s="30"/>
      <c r="W218" s="28">
        <f t="shared" si="15"/>
        <v>0</v>
      </c>
      <c r="X218" s="83">
        <v>42401</v>
      </c>
      <c r="Y218" s="83">
        <v>42704</v>
      </c>
      <c r="Z218" s="10"/>
      <c r="AA218" s="11" t="s">
        <v>750</v>
      </c>
      <c r="DC218" s="33" t="s">
        <v>291</v>
      </c>
      <c r="DE218" s="3" t="str">
        <f t="shared" si="16"/>
        <v>hacer seguimiento al número de orientadores formados.</v>
      </c>
    </row>
    <row r="219" spans="1:109" ht="53.25" hidden="1" customHeight="1" x14ac:dyDescent="0.25">
      <c r="A219" s="7">
        <v>235</v>
      </c>
      <c r="B219" s="7">
        <v>244</v>
      </c>
      <c r="C219" s="15" t="s">
        <v>161</v>
      </c>
      <c r="D219" s="11" t="s">
        <v>162</v>
      </c>
      <c r="E219" s="11" t="s">
        <v>90</v>
      </c>
      <c r="F219" s="8">
        <v>296131</v>
      </c>
      <c r="G219" s="11" t="s">
        <v>131</v>
      </c>
      <c r="H219" s="11" t="s">
        <v>67</v>
      </c>
      <c r="I219" s="11" t="s">
        <v>132</v>
      </c>
      <c r="J219" s="11" t="s">
        <v>193</v>
      </c>
      <c r="K219" s="11">
        <v>20</v>
      </c>
      <c r="L219" s="11"/>
      <c r="M219" s="11"/>
      <c r="N219" s="33" t="s">
        <v>694</v>
      </c>
      <c r="O219" s="11" t="s">
        <v>705</v>
      </c>
      <c r="P219" s="11">
        <v>1</v>
      </c>
      <c r="Q219" s="44">
        <v>10000000</v>
      </c>
      <c r="R219" s="44">
        <f t="shared" si="14"/>
        <v>10000000</v>
      </c>
      <c r="S219" s="66">
        <f t="shared" si="17"/>
        <v>0</v>
      </c>
      <c r="T219" s="75">
        <v>0</v>
      </c>
      <c r="U219" s="30"/>
      <c r="V219" s="30"/>
      <c r="W219" s="28">
        <f t="shared" si="15"/>
        <v>0</v>
      </c>
      <c r="X219" s="11"/>
      <c r="Y219" s="11"/>
      <c r="Z219" s="10"/>
      <c r="AA219" s="11"/>
      <c r="DC219" s="33" t="s">
        <v>289</v>
      </c>
      <c r="DE219" s="3" t="str">
        <f t="shared" si="16"/>
        <v>dotar de material educativo y pedagógico  a las instituciones educativas oficiales del departamento.</v>
      </c>
    </row>
    <row r="220" spans="1:109" ht="53.25" hidden="1" customHeight="1" x14ac:dyDescent="0.25">
      <c r="A220" s="7">
        <v>235</v>
      </c>
      <c r="B220" s="7">
        <v>244</v>
      </c>
      <c r="C220" s="15" t="s">
        <v>161</v>
      </c>
      <c r="D220" s="11" t="s">
        <v>162</v>
      </c>
      <c r="E220" s="11" t="s">
        <v>90</v>
      </c>
      <c r="F220" s="8">
        <v>296131</v>
      </c>
      <c r="G220" s="11" t="s">
        <v>131</v>
      </c>
      <c r="H220" s="11" t="s">
        <v>67</v>
      </c>
      <c r="I220" s="11" t="s">
        <v>132</v>
      </c>
      <c r="J220" s="11" t="s">
        <v>193</v>
      </c>
      <c r="K220" s="11">
        <v>20</v>
      </c>
      <c r="L220" s="11"/>
      <c r="M220" s="11"/>
      <c r="N220" s="33" t="s">
        <v>673</v>
      </c>
      <c r="O220" s="43" t="s">
        <v>709</v>
      </c>
      <c r="P220" s="11">
        <v>1</v>
      </c>
      <c r="Q220" s="44">
        <v>10000000</v>
      </c>
      <c r="R220" s="44">
        <f t="shared" si="14"/>
        <v>10000000</v>
      </c>
      <c r="S220" s="66">
        <f t="shared" si="17"/>
        <v>0</v>
      </c>
      <c r="T220" s="75">
        <v>0</v>
      </c>
      <c r="U220" s="30"/>
      <c r="V220" s="30"/>
      <c r="W220" s="28">
        <f t="shared" si="15"/>
        <v>0</v>
      </c>
      <c r="X220" s="11"/>
      <c r="Y220" s="11"/>
      <c r="Z220" s="10"/>
      <c r="AA220" s="11"/>
      <c r="DC220" s="33" t="s">
        <v>234</v>
      </c>
      <c r="DE220" s="3" t="str">
        <f t="shared" si="16"/>
        <v>imprimir cartillas, guías, libros,  material multicopiado, afiches, videos, publicación de experiencias significativas.</v>
      </c>
    </row>
    <row r="221" spans="1:109" ht="53.25" hidden="1" customHeight="1" x14ac:dyDescent="0.25">
      <c r="A221" s="7">
        <v>235</v>
      </c>
      <c r="B221" s="7">
        <v>244</v>
      </c>
      <c r="C221" s="15" t="s">
        <v>161</v>
      </c>
      <c r="D221" s="11" t="s">
        <v>162</v>
      </c>
      <c r="E221" s="11" t="s">
        <v>90</v>
      </c>
      <c r="F221" s="8">
        <v>296131</v>
      </c>
      <c r="G221" s="11" t="s">
        <v>131</v>
      </c>
      <c r="H221" s="11" t="s">
        <v>67</v>
      </c>
      <c r="I221" s="11" t="s">
        <v>132</v>
      </c>
      <c r="J221" s="11" t="s">
        <v>193</v>
      </c>
      <c r="K221" s="11">
        <v>20</v>
      </c>
      <c r="L221" s="11"/>
      <c r="M221" s="11"/>
      <c r="N221" s="33" t="s">
        <v>646</v>
      </c>
      <c r="O221" s="43" t="s">
        <v>709</v>
      </c>
      <c r="P221" s="11">
        <v>1</v>
      </c>
      <c r="Q221" s="44">
        <v>5000000</v>
      </c>
      <c r="R221" s="44">
        <f t="shared" si="14"/>
        <v>5000000</v>
      </c>
      <c r="S221" s="66">
        <f t="shared" si="17"/>
        <v>0</v>
      </c>
      <c r="T221" s="75">
        <v>0</v>
      </c>
      <c r="U221" s="30"/>
      <c r="V221" s="30"/>
      <c r="W221" s="28">
        <f t="shared" si="15"/>
        <v>0</v>
      </c>
      <c r="X221" s="11"/>
      <c r="Y221" s="11"/>
      <c r="Z221" s="10"/>
      <c r="AA221" s="11"/>
      <c r="DC221" s="33" t="s">
        <v>290</v>
      </c>
      <c r="DE221" s="3" t="str">
        <f t="shared" si="16"/>
        <v xml:space="preserve">apoyar logísticamente con el transporte, desplazamiento, alojamiento, refrigerios,  eventos, alimentación y otros que requiera el desarrollo del proyecto.  </v>
      </c>
    </row>
    <row r="222" spans="1:109" ht="104.25" hidden="1" customHeight="1" x14ac:dyDescent="0.25">
      <c r="A222" s="7">
        <v>235</v>
      </c>
      <c r="B222" s="7">
        <v>244</v>
      </c>
      <c r="C222" s="15" t="s">
        <v>161</v>
      </c>
      <c r="D222" s="11" t="s">
        <v>162</v>
      </c>
      <c r="E222" s="11" t="s">
        <v>90</v>
      </c>
      <c r="F222" s="8">
        <v>296131</v>
      </c>
      <c r="G222" s="11" t="s">
        <v>131</v>
      </c>
      <c r="H222" s="11" t="s">
        <v>67</v>
      </c>
      <c r="I222" s="11" t="s">
        <v>132</v>
      </c>
      <c r="J222" s="11" t="s">
        <v>193</v>
      </c>
      <c r="K222" s="11">
        <v>20</v>
      </c>
      <c r="L222" s="11"/>
      <c r="M222" s="11"/>
      <c r="N222" s="33" t="s">
        <v>668</v>
      </c>
      <c r="O222" s="43" t="s">
        <v>709</v>
      </c>
      <c r="P222" s="11">
        <v>1</v>
      </c>
      <c r="Q222" s="44">
        <v>5000000</v>
      </c>
      <c r="R222" s="44">
        <f t="shared" si="14"/>
        <v>5000000</v>
      </c>
      <c r="S222" s="66">
        <f t="shared" si="17"/>
        <v>0</v>
      </c>
      <c r="T222" s="75">
        <v>0</v>
      </c>
      <c r="U222" s="30"/>
      <c r="V222" s="30"/>
      <c r="W222" s="28">
        <f t="shared" si="15"/>
        <v>0</v>
      </c>
      <c r="X222" s="11"/>
      <c r="Y222" s="11"/>
      <c r="Z222" s="10"/>
      <c r="AA222" s="11"/>
      <c r="DC222" s="15" t="s">
        <v>264</v>
      </c>
      <c r="DE222" s="3" t="str">
        <f t="shared" si="16"/>
        <v xml:space="preserve">diseñar e implementar  campaña de permanencia escolar, focalizada en los mpios de mayor índice de deserción en en el nivel de media académica, articulada con las demas dependecias de la sec </v>
      </c>
    </row>
    <row r="223" spans="1:109" ht="83.25" customHeight="1" x14ac:dyDescent="0.25">
      <c r="A223" s="7">
        <v>294</v>
      </c>
      <c r="B223" s="7">
        <v>137</v>
      </c>
      <c r="C223" s="15" t="s">
        <v>163</v>
      </c>
      <c r="D223" s="11" t="s">
        <v>164</v>
      </c>
      <c r="E223" s="11" t="s">
        <v>65</v>
      </c>
      <c r="F223" s="8">
        <v>296129</v>
      </c>
      <c r="G223" s="11" t="s">
        <v>133</v>
      </c>
      <c r="H223" s="11" t="s">
        <v>67</v>
      </c>
      <c r="I223" s="11" t="s">
        <v>134</v>
      </c>
      <c r="J223" s="11" t="s">
        <v>192</v>
      </c>
      <c r="K223" s="11">
        <v>750</v>
      </c>
      <c r="L223" s="11"/>
      <c r="M223" s="11"/>
      <c r="N223" s="34" t="s">
        <v>789</v>
      </c>
      <c r="O223" s="15" t="s">
        <v>731</v>
      </c>
      <c r="P223" s="11">
        <v>820</v>
      </c>
      <c r="Q223" s="44">
        <v>3300</v>
      </c>
      <c r="R223" s="44">
        <f t="shared" si="14"/>
        <v>2706000</v>
      </c>
      <c r="S223" s="66">
        <f t="shared" si="17"/>
        <v>60975.609756097561</v>
      </c>
      <c r="T223" s="30">
        <v>50000000</v>
      </c>
      <c r="U223" s="30"/>
      <c r="V223" s="30"/>
      <c r="W223" s="28">
        <f t="shared" si="15"/>
        <v>50000000</v>
      </c>
      <c r="X223" s="83">
        <v>42387</v>
      </c>
      <c r="Y223" s="83">
        <v>42702</v>
      </c>
      <c r="Z223" s="15" t="s">
        <v>738</v>
      </c>
      <c r="AA223" s="11" t="s">
        <v>770</v>
      </c>
      <c r="AB223" s="2"/>
      <c r="DC223" s="15" t="s">
        <v>265</v>
      </c>
      <c r="DE223" s="3" t="str">
        <f t="shared" si="16"/>
        <v xml:space="preserve">publicar estrategias del proceso de matricula </v>
      </c>
    </row>
    <row r="224" spans="1:109" ht="83.25" customHeight="1" x14ac:dyDescent="0.25">
      <c r="A224" s="7">
        <v>294</v>
      </c>
      <c r="B224" s="7">
        <v>137</v>
      </c>
      <c r="C224" s="15" t="s">
        <v>163</v>
      </c>
      <c r="D224" s="11" t="s">
        <v>164</v>
      </c>
      <c r="E224" s="11" t="s">
        <v>65</v>
      </c>
      <c r="F224" s="8">
        <v>29612903</v>
      </c>
      <c r="G224" s="11" t="s">
        <v>135</v>
      </c>
      <c r="H224" s="11" t="s">
        <v>67</v>
      </c>
      <c r="I224" s="11" t="s">
        <v>134</v>
      </c>
      <c r="J224" s="11" t="s">
        <v>192</v>
      </c>
      <c r="K224" s="11">
        <v>750</v>
      </c>
      <c r="L224" s="11"/>
      <c r="M224" s="11"/>
      <c r="N224" s="34" t="s">
        <v>698</v>
      </c>
      <c r="O224" s="15" t="s">
        <v>731</v>
      </c>
      <c r="P224" s="11">
        <v>820</v>
      </c>
      <c r="Q224" s="44">
        <v>541840</v>
      </c>
      <c r="R224" s="44">
        <f t="shared" si="14"/>
        <v>444308800</v>
      </c>
      <c r="S224" s="66">
        <f t="shared" si="17"/>
        <v>60975.609756097561</v>
      </c>
      <c r="T224" s="30">
        <v>50000000</v>
      </c>
      <c r="U224" s="30"/>
      <c r="V224" s="30"/>
      <c r="W224" s="28">
        <f t="shared" si="15"/>
        <v>50000000</v>
      </c>
      <c r="X224" s="83">
        <v>42387</v>
      </c>
      <c r="Y224" s="83">
        <v>42702</v>
      </c>
      <c r="Z224" s="15" t="s">
        <v>738</v>
      </c>
      <c r="AA224" s="11" t="s">
        <v>763</v>
      </c>
      <c r="AB224" s="2"/>
      <c r="DC224" s="15" t="s">
        <v>266</v>
      </c>
      <c r="DE224" s="3" t="str">
        <f t="shared" si="16"/>
        <v xml:space="preserve">brindar apoyo logistico al proceso de cobertura </v>
      </c>
    </row>
    <row r="225" spans="1:109" ht="83.25" hidden="1" customHeight="1" x14ac:dyDescent="0.25">
      <c r="A225" s="7">
        <v>295</v>
      </c>
      <c r="B225" s="7">
        <v>138</v>
      </c>
      <c r="C225" s="15" t="s">
        <v>163</v>
      </c>
      <c r="D225" s="11" t="s">
        <v>164</v>
      </c>
      <c r="E225" s="11" t="s">
        <v>63</v>
      </c>
      <c r="F225" s="8">
        <v>296129</v>
      </c>
      <c r="G225" s="15" t="s">
        <v>277</v>
      </c>
      <c r="H225" s="11" t="s">
        <v>67</v>
      </c>
      <c r="I225" s="11" t="s">
        <v>136</v>
      </c>
      <c r="J225" s="11" t="s">
        <v>192</v>
      </c>
      <c r="K225" s="4">
        <v>1</v>
      </c>
      <c r="L225" s="11"/>
      <c r="M225" s="11"/>
      <c r="N225" s="34" t="s">
        <v>642</v>
      </c>
      <c r="O225" s="11" t="s">
        <v>817</v>
      </c>
      <c r="P225" s="11">
        <v>4192</v>
      </c>
      <c r="Q225" s="44">
        <v>541580</v>
      </c>
      <c r="R225" s="44">
        <f t="shared" si="14"/>
        <v>2270303360</v>
      </c>
      <c r="S225" s="66">
        <f t="shared" si="17"/>
        <v>0</v>
      </c>
      <c r="T225" s="75">
        <v>0</v>
      </c>
      <c r="U225" s="30"/>
      <c r="V225" s="30"/>
      <c r="W225" s="28">
        <f t="shared" si="15"/>
        <v>0</v>
      </c>
      <c r="X225" s="11"/>
      <c r="Y225" s="11"/>
      <c r="Z225" s="10"/>
      <c r="AA225" s="11"/>
      <c r="AB225" s="2"/>
      <c r="DC225" s="15" t="s">
        <v>137</v>
      </c>
      <c r="DE225" s="3" t="str">
        <f t="shared" si="16"/>
        <v>formar en competencias básicas  y  ciudadanas, integrando de manera flexible las áreas del conocimiento y la formación establecida en ciclo de educación de adultos.</v>
      </c>
    </row>
    <row r="226" spans="1:109" ht="54" hidden="1" customHeight="1" x14ac:dyDescent="0.25">
      <c r="A226" s="7">
        <v>521</v>
      </c>
      <c r="B226" s="7">
        <v>701</v>
      </c>
      <c r="C226" s="15" t="s">
        <v>151</v>
      </c>
      <c r="D226" s="11" t="s">
        <v>152</v>
      </c>
      <c r="E226" s="11" t="s">
        <v>14</v>
      </c>
      <c r="F226" s="8">
        <v>296127</v>
      </c>
      <c r="G226" s="15" t="s">
        <v>21</v>
      </c>
      <c r="H226" s="11" t="s">
        <v>47</v>
      </c>
      <c r="I226" s="15" t="s">
        <v>24</v>
      </c>
      <c r="J226" s="11" t="s">
        <v>190</v>
      </c>
      <c r="K226" s="11">
        <v>5</v>
      </c>
      <c r="L226" s="11" t="s">
        <v>48</v>
      </c>
      <c r="M226" s="11" t="s">
        <v>49</v>
      </c>
      <c r="N226" s="15" t="s">
        <v>585</v>
      </c>
      <c r="O226" s="15" t="s">
        <v>732</v>
      </c>
      <c r="P226" s="15">
        <v>1</v>
      </c>
      <c r="Q226" s="44">
        <v>63000000</v>
      </c>
      <c r="R226" s="44">
        <f t="shared" si="14"/>
        <v>63000000</v>
      </c>
      <c r="S226" s="66">
        <f t="shared" si="17"/>
        <v>0</v>
      </c>
      <c r="T226" s="28">
        <v>0</v>
      </c>
      <c r="U226" s="28"/>
      <c r="V226" s="28"/>
      <c r="W226" s="28">
        <f t="shared" si="15"/>
        <v>0</v>
      </c>
      <c r="X226" s="73">
        <v>42370</v>
      </c>
      <c r="Y226" s="73">
        <v>42735</v>
      </c>
      <c r="Z226" s="15"/>
      <c r="AA226" s="15" t="s">
        <v>740</v>
      </c>
      <c r="AB226" s="2"/>
      <c r="DC226" s="15" t="s">
        <v>210</v>
      </c>
      <c r="DE226" s="3" t="str">
        <f t="shared" si="16"/>
        <v>suministro de módulos educativos para atención de población adulta ciclos (i,ii,iii,iv,v,vi)</v>
      </c>
    </row>
    <row r="227" spans="1:109" ht="83.25" hidden="1" customHeight="1" x14ac:dyDescent="0.25">
      <c r="A227" s="7">
        <v>521</v>
      </c>
      <c r="B227" s="7">
        <v>701</v>
      </c>
      <c r="C227" s="15" t="s">
        <v>151</v>
      </c>
      <c r="D227" s="11" t="s">
        <v>152</v>
      </c>
      <c r="E227" s="11" t="s">
        <v>14</v>
      </c>
      <c r="F227" s="8">
        <v>296127</v>
      </c>
      <c r="G227" s="15" t="s">
        <v>21</v>
      </c>
      <c r="H227" s="11" t="s">
        <v>47</v>
      </c>
      <c r="I227" s="15" t="s">
        <v>24</v>
      </c>
      <c r="J227" s="11" t="s">
        <v>190</v>
      </c>
      <c r="K227" s="11">
        <v>5</v>
      </c>
      <c r="L227" s="11" t="s">
        <v>48</v>
      </c>
      <c r="M227" s="11" t="s">
        <v>49</v>
      </c>
      <c r="N227" s="15" t="s">
        <v>586</v>
      </c>
      <c r="O227" s="15" t="s">
        <v>732</v>
      </c>
      <c r="P227" s="15">
        <v>1</v>
      </c>
      <c r="Q227" s="44">
        <v>42000000</v>
      </c>
      <c r="R227" s="44">
        <f t="shared" si="14"/>
        <v>42000000</v>
      </c>
      <c r="S227" s="66">
        <f t="shared" si="17"/>
        <v>0</v>
      </c>
      <c r="T227" s="28">
        <v>0</v>
      </c>
      <c r="U227" s="28"/>
      <c r="V227" s="28"/>
      <c r="W227" s="28">
        <f t="shared" si="15"/>
        <v>0</v>
      </c>
      <c r="X227" s="73">
        <v>42370</v>
      </c>
      <c r="Y227" s="73">
        <v>42735</v>
      </c>
      <c r="Z227" s="15"/>
      <c r="AA227" s="15" t="s">
        <v>740</v>
      </c>
      <c r="AB227" s="2"/>
      <c r="DC227" s="15" t="s">
        <v>137</v>
      </c>
      <c r="DE227" s="3" t="str">
        <f t="shared" si="16"/>
        <v>formar en competencias básicas  y  ciudadanas, integrando de manera flexible las áreas del conocimiento y la formación establecida en ciclo de educación de adultos.</v>
      </c>
    </row>
    <row r="228" spans="1:109" ht="83.25" hidden="1" customHeight="1" x14ac:dyDescent="0.25">
      <c r="A228" s="7">
        <v>521</v>
      </c>
      <c r="B228" s="7">
        <v>701</v>
      </c>
      <c r="C228" s="15" t="s">
        <v>151</v>
      </c>
      <c r="D228" s="11" t="s">
        <v>152</v>
      </c>
      <c r="E228" s="11" t="s">
        <v>14</v>
      </c>
      <c r="F228" s="8">
        <v>296127</v>
      </c>
      <c r="G228" s="15" t="s">
        <v>21</v>
      </c>
      <c r="H228" s="11" t="s">
        <v>47</v>
      </c>
      <c r="I228" s="15" t="s">
        <v>24</v>
      </c>
      <c r="J228" s="11" t="s">
        <v>190</v>
      </c>
      <c r="K228" s="11">
        <v>5</v>
      </c>
      <c r="L228" s="11" t="s">
        <v>48</v>
      </c>
      <c r="M228" s="11" t="s">
        <v>49</v>
      </c>
      <c r="N228" s="15" t="s">
        <v>587</v>
      </c>
      <c r="O228" s="15" t="s">
        <v>732</v>
      </c>
      <c r="P228" s="15">
        <v>1</v>
      </c>
      <c r="Q228" s="44">
        <v>21000000</v>
      </c>
      <c r="R228" s="44">
        <f t="shared" si="14"/>
        <v>21000000</v>
      </c>
      <c r="S228" s="66">
        <f t="shared" si="17"/>
        <v>0</v>
      </c>
      <c r="T228" s="28">
        <v>0</v>
      </c>
      <c r="U228" s="28"/>
      <c r="V228" s="28"/>
      <c r="W228" s="28">
        <f t="shared" si="15"/>
        <v>0</v>
      </c>
      <c r="X228" s="73">
        <v>42370</v>
      </c>
      <c r="Y228" s="73">
        <v>42735</v>
      </c>
      <c r="Z228" s="15"/>
      <c r="AA228" s="15" t="s">
        <v>740</v>
      </c>
      <c r="AB228" s="2"/>
      <c r="DC228" s="15" t="s">
        <v>210</v>
      </c>
      <c r="DE228" s="3" t="str">
        <f t="shared" si="16"/>
        <v>suministro de módulos educativos para atención de población adulta ciclos (i,ii,iii,iv,v,vi)</v>
      </c>
    </row>
    <row r="229" spans="1:109" ht="83.25" customHeight="1" x14ac:dyDescent="0.25">
      <c r="A229" s="7">
        <v>575</v>
      </c>
      <c r="B229" s="7">
        <v>604</v>
      </c>
      <c r="C229" s="15" t="s">
        <v>155</v>
      </c>
      <c r="D229" s="15" t="s">
        <v>156</v>
      </c>
      <c r="E229" s="11" t="s">
        <v>25</v>
      </c>
      <c r="F229" s="8">
        <v>296130</v>
      </c>
      <c r="G229" s="11" t="s">
        <v>27</v>
      </c>
      <c r="H229" s="11" t="s">
        <v>51</v>
      </c>
      <c r="I229" s="11" t="s">
        <v>29</v>
      </c>
      <c r="J229" s="11" t="s">
        <v>189</v>
      </c>
      <c r="K229" s="11">
        <v>8000</v>
      </c>
      <c r="L229" s="11" t="s">
        <v>52</v>
      </c>
      <c r="M229" s="11" t="s">
        <v>52</v>
      </c>
      <c r="N229" s="15" t="s">
        <v>606</v>
      </c>
      <c r="O229" s="15" t="s">
        <v>731</v>
      </c>
      <c r="P229" s="6">
        <v>13000</v>
      </c>
      <c r="Q229" s="44">
        <v>1076923.076923077</v>
      </c>
      <c r="R229" s="44">
        <f t="shared" si="14"/>
        <v>14000000000</v>
      </c>
      <c r="S229" s="66">
        <f t="shared" si="17"/>
        <v>69230.769230769234</v>
      </c>
      <c r="T229" s="81">
        <v>900000000</v>
      </c>
      <c r="U229" s="81"/>
      <c r="V229" s="81"/>
      <c r="W229" s="28">
        <f t="shared" si="15"/>
        <v>900000000</v>
      </c>
      <c r="X229" s="15" t="s">
        <v>805</v>
      </c>
      <c r="Y229" s="15" t="s">
        <v>806</v>
      </c>
      <c r="Z229" s="15" t="s">
        <v>738</v>
      </c>
      <c r="AA229" s="15" t="s">
        <v>801</v>
      </c>
      <c r="AB229" s="2"/>
      <c r="DC229" s="15" t="s">
        <v>137</v>
      </c>
      <c r="DE229" s="3" t="str">
        <f t="shared" si="16"/>
        <v>formar en competencias básicas  y  ciudadanas, integrando de manera flexible las áreas del conocimiento y la formación establecida en ciclo de educación de adultos.</v>
      </c>
    </row>
    <row r="230" spans="1:109" ht="83.25" customHeight="1" x14ac:dyDescent="0.25">
      <c r="A230" s="7">
        <v>575</v>
      </c>
      <c r="B230" s="7">
        <v>605</v>
      </c>
      <c r="C230" s="15" t="s">
        <v>155</v>
      </c>
      <c r="D230" s="15" t="s">
        <v>156</v>
      </c>
      <c r="E230" s="11" t="s">
        <v>25</v>
      </c>
      <c r="F230" s="8">
        <v>296130</v>
      </c>
      <c r="G230" s="11" t="s">
        <v>27</v>
      </c>
      <c r="H230" s="11" t="s">
        <v>51</v>
      </c>
      <c r="I230" s="11" t="s">
        <v>29</v>
      </c>
      <c r="J230" s="11" t="s">
        <v>189</v>
      </c>
      <c r="K230" s="11">
        <v>8000</v>
      </c>
      <c r="L230" s="11" t="s">
        <v>52</v>
      </c>
      <c r="M230" s="11" t="s">
        <v>53</v>
      </c>
      <c r="N230" s="15" t="s">
        <v>607</v>
      </c>
      <c r="O230" s="15" t="s">
        <v>722</v>
      </c>
      <c r="P230" s="6">
        <v>2166.75</v>
      </c>
      <c r="Q230" s="44">
        <v>1199953.8479289259</v>
      </c>
      <c r="R230" s="44">
        <f t="shared" si="14"/>
        <v>2600000000</v>
      </c>
      <c r="S230" s="66">
        <f t="shared" si="17"/>
        <v>13845.621322256837</v>
      </c>
      <c r="T230" s="5">
        <v>30000000</v>
      </c>
      <c r="U230" s="5"/>
      <c r="V230" s="5"/>
      <c r="W230" s="28">
        <f t="shared" si="15"/>
        <v>30000000</v>
      </c>
      <c r="X230" s="11" t="s">
        <v>807</v>
      </c>
      <c r="Y230" s="11" t="s">
        <v>808</v>
      </c>
      <c r="Z230" s="15" t="s">
        <v>738</v>
      </c>
      <c r="AA230" s="11" t="s">
        <v>802</v>
      </c>
      <c r="AB230" s="2"/>
      <c r="DC230" s="15" t="s">
        <v>137</v>
      </c>
      <c r="DE230" s="3" t="str">
        <f t="shared" si="16"/>
        <v>formar en competencias básicas  y  ciudadanas, integrando de manera flexible las áreas del conocimiento y la formación establecida en ciclo de educación de adultos.</v>
      </c>
    </row>
    <row r="231" spans="1:109" ht="83.25" customHeight="1" x14ac:dyDescent="0.25">
      <c r="A231" s="7">
        <v>575</v>
      </c>
      <c r="B231" s="7">
        <v>606</v>
      </c>
      <c r="C231" s="15" t="s">
        <v>155</v>
      </c>
      <c r="D231" s="15" t="s">
        <v>156</v>
      </c>
      <c r="E231" s="11" t="s">
        <v>25</v>
      </c>
      <c r="F231" s="8">
        <v>296130</v>
      </c>
      <c r="G231" s="11" t="s">
        <v>27</v>
      </c>
      <c r="H231" s="11" t="s">
        <v>51</v>
      </c>
      <c r="I231" s="11" t="s">
        <v>29</v>
      </c>
      <c r="J231" s="11" t="s">
        <v>189</v>
      </c>
      <c r="K231" s="11">
        <v>8000</v>
      </c>
      <c r="L231" s="11" t="s">
        <v>52</v>
      </c>
      <c r="M231" s="11" t="s">
        <v>52</v>
      </c>
      <c r="N231" s="15" t="s">
        <v>608</v>
      </c>
      <c r="O231" s="15" t="s">
        <v>731</v>
      </c>
      <c r="P231" s="6">
        <v>12416</v>
      </c>
      <c r="Q231" s="44">
        <v>9423.3247422680415</v>
      </c>
      <c r="R231" s="44">
        <f t="shared" si="14"/>
        <v>117000000</v>
      </c>
      <c r="S231" s="66">
        <f t="shared" si="17"/>
        <v>2416.2371134020618</v>
      </c>
      <c r="T231" s="5">
        <v>30000000</v>
      </c>
      <c r="U231" s="5"/>
      <c r="V231" s="5"/>
      <c r="W231" s="28">
        <f t="shared" si="15"/>
        <v>30000000</v>
      </c>
      <c r="X231" s="11" t="s">
        <v>809</v>
      </c>
      <c r="Y231" s="11" t="s">
        <v>810</v>
      </c>
      <c r="Z231" s="15" t="s">
        <v>738</v>
      </c>
      <c r="AA231" s="11" t="s">
        <v>801</v>
      </c>
      <c r="AB231" s="2"/>
      <c r="DC231" s="34" t="s">
        <v>267</v>
      </c>
      <c r="DE231" s="3" t="str">
        <f t="shared" si="16"/>
        <v>brindar subsidio de transporte escolar</v>
      </c>
    </row>
    <row r="232" spans="1:109" ht="83.25" customHeight="1" x14ac:dyDescent="0.25">
      <c r="A232" s="7">
        <v>575</v>
      </c>
      <c r="B232" s="7">
        <v>607</v>
      </c>
      <c r="C232" s="15" t="s">
        <v>155</v>
      </c>
      <c r="D232" s="15" t="s">
        <v>156</v>
      </c>
      <c r="E232" s="11" t="s">
        <v>25</v>
      </c>
      <c r="F232" s="8">
        <v>296130</v>
      </c>
      <c r="G232" s="11" t="s">
        <v>27</v>
      </c>
      <c r="H232" s="11" t="s">
        <v>47</v>
      </c>
      <c r="I232" s="11" t="s">
        <v>29</v>
      </c>
      <c r="J232" s="11" t="s">
        <v>189</v>
      </c>
      <c r="K232" s="11">
        <v>8000</v>
      </c>
      <c r="L232" s="11" t="s">
        <v>52</v>
      </c>
      <c r="M232" s="11" t="s">
        <v>53</v>
      </c>
      <c r="N232" s="15" t="s">
        <v>609</v>
      </c>
      <c r="O232" s="15" t="s">
        <v>731</v>
      </c>
      <c r="P232" s="6">
        <v>95</v>
      </c>
      <c r="Q232" s="44">
        <v>97</v>
      </c>
      <c r="R232" s="44">
        <f t="shared" si="14"/>
        <v>9215</v>
      </c>
      <c r="S232" s="66">
        <f t="shared" si="17"/>
        <v>315789.4736842105</v>
      </c>
      <c r="T232" s="81">
        <v>30000000</v>
      </c>
      <c r="U232" s="81"/>
      <c r="V232" s="81"/>
      <c r="W232" s="28">
        <f t="shared" si="15"/>
        <v>30000000</v>
      </c>
      <c r="X232" s="15" t="s">
        <v>805</v>
      </c>
      <c r="Y232" s="15" t="s">
        <v>806</v>
      </c>
      <c r="Z232" s="15" t="s">
        <v>738</v>
      </c>
      <c r="AA232" s="15" t="s">
        <v>803</v>
      </c>
      <c r="AB232" s="2"/>
      <c r="DC232" s="34" t="s">
        <v>268</v>
      </c>
      <c r="DE232" s="3" t="str">
        <f t="shared" si="16"/>
        <v>visitas de supervision y seguimiento a los convenios</v>
      </c>
    </row>
    <row r="233" spans="1:109" ht="83.25" customHeight="1" x14ac:dyDescent="0.25">
      <c r="A233" s="7">
        <v>575</v>
      </c>
      <c r="B233" s="7">
        <v>608</v>
      </c>
      <c r="C233" s="15" t="s">
        <v>155</v>
      </c>
      <c r="D233" s="15" t="s">
        <v>156</v>
      </c>
      <c r="E233" s="11" t="s">
        <v>25</v>
      </c>
      <c r="F233" s="8">
        <v>296130</v>
      </c>
      <c r="G233" s="11" t="s">
        <v>27</v>
      </c>
      <c r="H233" s="11" t="s">
        <v>51</v>
      </c>
      <c r="I233" s="11" t="s">
        <v>29</v>
      </c>
      <c r="J233" s="11" t="s">
        <v>189</v>
      </c>
      <c r="K233" s="11">
        <v>8000</v>
      </c>
      <c r="L233" s="11"/>
      <c r="M233" s="11"/>
      <c r="N233" s="15" t="s">
        <v>610</v>
      </c>
      <c r="O233" s="15" t="s">
        <v>731</v>
      </c>
      <c r="P233" s="6">
        <v>1225</v>
      </c>
      <c r="Q233" s="44">
        <v>816326.53061224485</v>
      </c>
      <c r="R233" s="44">
        <f t="shared" si="14"/>
        <v>1000000000</v>
      </c>
      <c r="S233" s="66">
        <f t="shared" si="17"/>
        <v>8163.2653061224491</v>
      </c>
      <c r="T233" s="5">
        <v>10000000</v>
      </c>
      <c r="U233" s="5"/>
      <c r="V233" s="5"/>
      <c r="W233" s="28">
        <f t="shared" si="15"/>
        <v>10000000</v>
      </c>
      <c r="X233" s="11" t="s">
        <v>811</v>
      </c>
      <c r="Y233" s="11" t="s">
        <v>806</v>
      </c>
      <c r="Z233" s="15" t="s">
        <v>738</v>
      </c>
      <c r="AA233" s="11" t="s">
        <v>804</v>
      </c>
      <c r="AB233" s="2"/>
      <c r="DC233" s="34" t="s">
        <v>270</v>
      </c>
      <c r="DE233" s="3" t="str">
        <f t="shared" si="16"/>
        <v>visitas de supervisión y seguimiento a los convenios</v>
      </c>
    </row>
    <row r="234" spans="1:109" s="98" customFormat="1" ht="15.75" customHeight="1" x14ac:dyDescent="0.25">
      <c r="E234" s="99"/>
      <c r="F234" s="99"/>
      <c r="G234" s="100"/>
      <c r="K234" s="101"/>
      <c r="N234" s="102"/>
      <c r="R234" s="103"/>
      <c r="S234" s="104"/>
      <c r="T234" s="105">
        <f>+SUM(T3:T233)</f>
        <v>640379955489</v>
      </c>
      <c r="U234" s="105">
        <f>+SUM(U3:U233)</f>
        <v>133368935766</v>
      </c>
      <c r="V234" s="105"/>
      <c r="W234" s="106">
        <f t="shared" ref="W234" si="19">T234-U234</f>
        <v>507011019723</v>
      </c>
    </row>
    <row r="235" spans="1:109" x14ac:dyDescent="0.25">
      <c r="D235" s="2"/>
      <c r="AB235" s="2"/>
    </row>
    <row r="236" spans="1:109" x14ac:dyDescent="0.25">
      <c r="D236" s="2"/>
      <c r="N236" s="22"/>
      <c r="Q236" s="65"/>
      <c r="U236" s="64"/>
      <c r="V236" s="64"/>
      <c r="W236" s="64"/>
    </row>
    <row r="237" spans="1:109" x14ac:dyDescent="0.25">
      <c r="D237" s="2"/>
      <c r="Q237" s="60"/>
      <c r="R237" s="9"/>
    </row>
    <row r="238" spans="1:109" x14ac:dyDescent="0.25">
      <c r="D238" s="2"/>
      <c r="G238" s="143"/>
      <c r="R238" s="9"/>
    </row>
    <row r="239" spans="1:109" x14ac:dyDescent="0.25">
      <c r="D239" s="2"/>
      <c r="R239" s="9"/>
    </row>
    <row r="240" spans="1:109" x14ac:dyDescent="0.25">
      <c r="D240" s="2"/>
      <c r="R240" s="9"/>
    </row>
    <row r="241" spans="4:18" x14ac:dyDescent="0.25">
      <c r="D241" s="2"/>
      <c r="R241" s="9"/>
    </row>
    <row r="286" spans="7:7" x14ac:dyDescent="0.25">
      <c r="G286" s="2" t="s">
        <v>139</v>
      </c>
    </row>
  </sheetData>
  <autoFilter ref="A2:IB235">
    <filterColumn colId="19">
      <filters>
        <filter val="1.000.000"/>
        <filter val="1.100.000.000"/>
        <filter val="1.323.000.000"/>
        <filter val="1.365.666.400"/>
        <filter val="1.498.192.276"/>
        <filter val="1.551.597.606"/>
        <filter val="1.700.000.000"/>
        <filter val="10.000.000"/>
        <filter val="10.478.200.000"/>
        <filter val="100.000.000"/>
        <filter val="105.000.000"/>
        <filter val="11.212.441.331"/>
        <filter val="110.000.000"/>
        <filter val="116.303.363"/>
        <filter val="120.000.000"/>
        <filter val="126.500.000"/>
        <filter val="13.107.182"/>
        <filter val="140.000.000"/>
        <filter val="145.530.000"/>
        <filter val="15.000.000"/>
        <filter val="150.000.000"/>
        <filter val="190.000.000"/>
        <filter val="2.400.000.000"/>
        <filter val="20.000.000"/>
        <filter val="200.000.000"/>
        <filter val="210.000.000"/>
        <filter val="25.000.000"/>
        <filter val="250.000.000"/>
        <filter val="3.000.000"/>
        <filter val="30.000.000"/>
        <filter val="30.000.000.000"/>
        <filter val="300.000.000"/>
        <filter val="33.279.898.613"/>
        <filter val="34.268.976.910"/>
        <filter val="347.098.417.778"/>
        <filter val="35.000.000"/>
        <filter val="4.350.000.000"/>
        <filter val="4.396.853.832"/>
        <filter val="44.251.262.000"/>
        <filter val="5.000.000"/>
        <filter val="5.242.873"/>
        <filter val="50.000.000"/>
        <filter val="500.000.000"/>
        <filter val="513.483.000"/>
        <filter val="6.000.000"/>
        <filter val="6.866.585.113"/>
        <filter val="60.000.000"/>
        <filter val="600.000.000"/>
        <filter val="611.675.276"/>
        <filter val="62.500.000"/>
        <filter val="640.379.955.489"/>
        <filter val="654.683.342"/>
        <filter val="69.648.522.150"/>
        <filter val="7.275.045.850"/>
        <filter val="8.000.000"/>
        <filter val="8.190.000.000"/>
        <filter val="8.351.200.000"/>
        <filter val="80.000.000"/>
        <filter val="84.333.600"/>
        <filter val="90.000.000"/>
        <filter val="900.000.000"/>
      </filters>
    </filterColumn>
  </autoFilter>
  <sortState ref="A3:AA232">
    <sortCondition ref="A3:A232"/>
  </sortState>
  <customSheetViews>
    <customSheetView guid="{8688405A-F478-49E3-8478-237B86461DAF}">
      <selection activeCell="B13" sqref="B13"/>
      <pageMargins left="0.7" right="0.7" top="0.75" bottom="0.75" header="0.3" footer="0.3"/>
    </customSheetView>
    <customSheetView guid="{D8F09EAE-88DC-4794-B893-84141373A274}">
      <pageMargins left="0.7" right="0.7" top="0.75" bottom="0.75" header="0.3" footer="0.3"/>
    </customSheetView>
    <customSheetView guid="{33FDFB70-D2C4-4F6B-BDAF-FFB33723278F}" topLeftCell="C1">
      <pane ySplit="1" topLeftCell="A34" activePane="bottomLeft" state="frozen"/>
      <selection pane="bottomLeft" activeCell="N34" sqref="N34"/>
      <pageMargins left="0.7" right="0.7" top="0.75" bottom="0.75" header="0.3" footer="0.3"/>
      <pageSetup orientation="portrait" r:id="rId1"/>
    </customSheetView>
  </customSheetViews>
  <mergeCells count="1">
    <mergeCell ref="AB38:AB39"/>
  </mergeCells>
  <conditionalFormatting sqref="AD116">
    <cfRule type="expression" dxfId="55" priority="1">
      <formula>LEN($B116)&lt;=12</formula>
    </cfRule>
  </conditionalFormatting>
  <pageMargins left="0.31496062992125984" right="0.31496062992125984" top="0.35433070866141736" bottom="0.19685039370078741" header="0.31496062992125984" footer="0.31496062992125984"/>
  <pageSetup paperSize="14" scale="75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workbookViewId="0">
      <pane xSplit="1" ySplit="2" topLeftCell="B36" activePane="bottomRight" state="frozen"/>
      <selection activeCell="E37" sqref="E37"/>
      <selection pane="topRight" activeCell="E37" sqref="E37"/>
      <selection pane="bottomLeft" activeCell="E37" sqref="E37"/>
      <selection pane="bottomRight" activeCell="E37" sqref="E37"/>
    </sheetView>
  </sheetViews>
  <sheetFormatPr baseColWidth="10" defaultRowHeight="15" x14ac:dyDescent="0.25"/>
  <cols>
    <col min="1" max="2" width="11.42578125" style="16"/>
    <col min="3" max="3" width="14" style="16" customWidth="1"/>
    <col min="4" max="4" width="24.140625" style="16" customWidth="1"/>
    <col min="5" max="5" width="11.42578125" style="16"/>
    <col min="6" max="6" width="12.85546875" style="16" customWidth="1"/>
    <col min="7" max="7" width="11.42578125" style="16"/>
    <col min="8" max="8" width="13.140625" style="16" customWidth="1"/>
    <col min="9" max="9" width="0" style="16" hidden="1" customWidth="1"/>
    <col min="10" max="10" width="18" style="16" bestFit="1" customWidth="1"/>
    <col min="11" max="11" width="13.5703125" style="16" customWidth="1"/>
    <col min="12" max="12" width="11.42578125" style="16"/>
    <col min="13" max="13" width="15.140625" style="16" bestFit="1" customWidth="1"/>
    <col min="14" max="14" width="13.140625" style="16" bestFit="1" customWidth="1"/>
    <col min="15" max="16384" width="11.42578125" style="16"/>
  </cols>
  <sheetData>
    <row r="2" spans="1:13" ht="63.75" customHeight="1" x14ac:dyDescent="0.25">
      <c r="A2" s="21" t="s">
        <v>313</v>
      </c>
      <c r="B2" s="21" t="s">
        <v>453</v>
      </c>
      <c r="C2" s="21" t="s">
        <v>314</v>
      </c>
      <c r="D2" s="21" t="s">
        <v>2</v>
      </c>
      <c r="E2" s="21" t="s">
        <v>315</v>
      </c>
      <c r="F2" s="21" t="s">
        <v>316</v>
      </c>
      <c r="G2" s="21" t="s">
        <v>317</v>
      </c>
      <c r="H2" s="21" t="s">
        <v>318</v>
      </c>
      <c r="I2" s="21" t="s">
        <v>319</v>
      </c>
      <c r="J2" s="21" t="s">
        <v>320</v>
      </c>
      <c r="K2" s="23" t="s">
        <v>456</v>
      </c>
    </row>
    <row r="3" spans="1:13" s="47" customFormat="1" ht="114.75" customHeight="1" x14ac:dyDescent="0.25">
      <c r="A3" s="45" t="s">
        <v>47</v>
      </c>
      <c r="B3" s="45">
        <v>18</v>
      </c>
      <c r="C3" s="45" t="s">
        <v>321</v>
      </c>
      <c r="D3" s="45" t="s">
        <v>322</v>
      </c>
      <c r="E3" s="45" t="s">
        <v>323</v>
      </c>
      <c r="F3" s="45" t="s">
        <v>324</v>
      </c>
      <c r="G3" s="45" t="s">
        <v>325</v>
      </c>
      <c r="H3" s="45" t="s">
        <v>326</v>
      </c>
      <c r="I3" s="20" t="s">
        <v>327</v>
      </c>
      <c r="J3" s="46">
        <v>250000000</v>
      </c>
      <c r="K3" s="45" t="s">
        <v>459</v>
      </c>
    </row>
    <row r="4" spans="1:13" s="47" customFormat="1" ht="114.75" customHeight="1" x14ac:dyDescent="0.25">
      <c r="A4" s="45" t="s">
        <v>47</v>
      </c>
      <c r="B4" s="45">
        <v>43</v>
      </c>
      <c r="C4" s="45" t="s">
        <v>328</v>
      </c>
      <c r="D4" s="45" t="s">
        <v>329</v>
      </c>
      <c r="E4" s="45" t="s">
        <v>330</v>
      </c>
      <c r="F4" s="45" t="s">
        <v>331</v>
      </c>
      <c r="G4" s="45" t="s">
        <v>325</v>
      </c>
      <c r="H4" s="45" t="s">
        <v>326</v>
      </c>
      <c r="I4" s="20" t="s">
        <v>327</v>
      </c>
      <c r="J4" s="46">
        <v>650000000</v>
      </c>
      <c r="K4" s="45" t="s">
        <v>458</v>
      </c>
    </row>
    <row r="5" spans="1:13" s="47" customFormat="1" ht="114.75" customHeight="1" x14ac:dyDescent="0.25">
      <c r="A5" s="45" t="s">
        <v>47</v>
      </c>
      <c r="B5" s="45">
        <v>45</v>
      </c>
      <c r="C5" s="45" t="s">
        <v>332</v>
      </c>
      <c r="D5" s="45" t="s">
        <v>71</v>
      </c>
      <c r="E5" s="45" t="s">
        <v>323</v>
      </c>
      <c r="F5" s="45" t="s">
        <v>324</v>
      </c>
      <c r="G5" s="45" t="s">
        <v>325</v>
      </c>
      <c r="H5" s="45" t="s">
        <v>326</v>
      </c>
      <c r="I5" s="20" t="s">
        <v>327</v>
      </c>
      <c r="J5" s="46">
        <v>80000000</v>
      </c>
      <c r="K5" s="45" t="s">
        <v>459</v>
      </c>
    </row>
    <row r="6" spans="1:13" s="47" customFormat="1" ht="114.75" customHeight="1" x14ac:dyDescent="0.25">
      <c r="A6" s="45" t="s">
        <v>47</v>
      </c>
      <c r="B6" s="45">
        <v>46</v>
      </c>
      <c r="C6" s="45" t="s">
        <v>333</v>
      </c>
      <c r="D6" s="45" t="s">
        <v>334</v>
      </c>
      <c r="E6" s="45" t="s">
        <v>335</v>
      </c>
      <c r="F6" s="45" t="s">
        <v>336</v>
      </c>
      <c r="G6" s="45" t="s">
        <v>325</v>
      </c>
      <c r="H6" s="45" t="s">
        <v>326</v>
      </c>
      <c r="I6" s="20" t="s">
        <v>327</v>
      </c>
      <c r="J6" s="46">
        <v>50000000</v>
      </c>
      <c r="K6" s="45" t="s">
        <v>458</v>
      </c>
    </row>
    <row r="7" spans="1:13" s="47" customFormat="1" ht="114.75" customHeight="1" x14ac:dyDescent="0.25">
      <c r="A7" s="45" t="s">
        <v>47</v>
      </c>
      <c r="B7" s="45">
        <v>46</v>
      </c>
      <c r="C7" s="45" t="s">
        <v>337</v>
      </c>
      <c r="D7" s="45" t="s">
        <v>338</v>
      </c>
      <c r="E7" s="45" t="s">
        <v>335</v>
      </c>
      <c r="F7" s="45" t="s">
        <v>336</v>
      </c>
      <c r="G7" s="45" t="s">
        <v>325</v>
      </c>
      <c r="H7" s="45" t="s">
        <v>326</v>
      </c>
      <c r="I7" s="20" t="s">
        <v>327</v>
      </c>
      <c r="J7" s="46">
        <v>1000000000</v>
      </c>
      <c r="K7" s="45" t="s">
        <v>458</v>
      </c>
    </row>
    <row r="8" spans="1:13" s="47" customFormat="1" ht="114.75" customHeight="1" x14ac:dyDescent="0.25">
      <c r="A8" s="45" t="s">
        <v>47</v>
      </c>
      <c r="B8" s="45">
        <v>47</v>
      </c>
      <c r="C8" s="45" t="s">
        <v>339</v>
      </c>
      <c r="D8" s="45" t="s">
        <v>340</v>
      </c>
      <c r="E8" s="45" t="s">
        <v>341</v>
      </c>
      <c r="F8" s="45" t="s">
        <v>342</v>
      </c>
      <c r="G8" s="45" t="s">
        <v>325</v>
      </c>
      <c r="H8" s="45" t="s">
        <v>326</v>
      </c>
      <c r="I8" s="20" t="s">
        <v>327</v>
      </c>
      <c r="J8" s="46">
        <v>250000000</v>
      </c>
      <c r="K8" s="45" t="s">
        <v>459</v>
      </c>
    </row>
    <row r="9" spans="1:13" s="47" customFormat="1" ht="114.75" customHeight="1" x14ac:dyDescent="0.25">
      <c r="A9" s="45" t="s">
        <v>47</v>
      </c>
      <c r="B9" s="45">
        <v>48</v>
      </c>
      <c r="C9" s="45" t="s">
        <v>343</v>
      </c>
      <c r="D9" s="45" t="s">
        <v>344</v>
      </c>
      <c r="E9" s="45" t="s">
        <v>341</v>
      </c>
      <c r="F9" s="45" t="s">
        <v>342</v>
      </c>
      <c r="G9" s="45" t="s">
        <v>325</v>
      </c>
      <c r="H9" s="45" t="s">
        <v>326</v>
      </c>
      <c r="I9" s="20" t="s">
        <v>327</v>
      </c>
      <c r="J9" s="46">
        <v>50000000</v>
      </c>
      <c r="K9" s="45" t="s">
        <v>459</v>
      </c>
    </row>
    <row r="10" spans="1:13" s="47" customFormat="1" ht="114.75" customHeight="1" x14ac:dyDescent="0.25">
      <c r="A10" s="45" t="s">
        <v>47</v>
      </c>
      <c r="B10" s="45">
        <v>49</v>
      </c>
      <c r="C10" s="45" t="s">
        <v>345</v>
      </c>
      <c r="D10" s="45" t="s">
        <v>346</v>
      </c>
      <c r="E10" s="45" t="s">
        <v>323</v>
      </c>
      <c r="F10" s="45" t="s">
        <v>324</v>
      </c>
      <c r="G10" s="45" t="s">
        <v>325</v>
      </c>
      <c r="H10" s="45" t="s">
        <v>326</v>
      </c>
      <c r="I10" s="20" t="s">
        <v>327</v>
      </c>
      <c r="J10" s="46">
        <v>30000000</v>
      </c>
      <c r="K10" s="45" t="s">
        <v>459</v>
      </c>
    </row>
    <row r="11" spans="1:13" s="47" customFormat="1" ht="114.75" customHeight="1" x14ac:dyDescent="0.25">
      <c r="A11" s="45" t="s">
        <v>47</v>
      </c>
      <c r="B11" s="45">
        <v>49</v>
      </c>
      <c r="C11" s="45" t="s">
        <v>347</v>
      </c>
      <c r="D11" s="45" t="s">
        <v>348</v>
      </c>
      <c r="E11" s="45" t="s">
        <v>323</v>
      </c>
      <c r="F11" s="45" t="s">
        <v>324</v>
      </c>
      <c r="G11" s="45" t="s">
        <v>325</v>
      </c>
      <c r="H11" s="45" t="s">
        <v>326</v>
      </c>
      <c r="I11" s="20" t="s">
        <v>327</v>
      </c>
      <c r="J11" s="46">
        <v>50000000</v>
      </c>
      <c r="K11" s="45" t="s">
        <v>459</v>
      </c>
    </row>
    <row r="12" spans="1:13" s="47" customFormat="1" ht="114.75" customHeight="1" x14ac:dyDescent="0.25">
      <c r="A12" s="45" t="s">
        <v>47</v>
      </c>
      <c r="B12" s="45">
        <v>50</v>
      </c>
      <c r="C12" s="45" t="s">
        <v>349</v>
      </c>
      <c r="D12" s="45" t="s">
        <v>350</v>
      </c>
      <c r="E12" s="45" t="s">
        <v>323</v>
      </c>
      <c r="F12" s="45" t="s">
        <v>324</v>
      </c>
      <c r="G12" s="45" t="s">
        <v>325</v>
      </c>
      <c r="H12" s="45" t="s">
        <v>326</v>
      </c>
      <c r="I12" s="20" t="s">
        <v>327</v>
      </c>
      <c r="J12" s="46">
        <v>35000000</v>
      </c>
      <c r="K12" s="45" t="s">
        <v>458</v>
      </c>
    </row>
    <row r="13" spans="1:13" s="47" customFormat="1" ht="114.75" customHeight="1" x14ac:dyDescent="0.25">
      <c r="A13" s="45" t="s">
        <v>47</v>
      </c>
      <c r="B13" s="45">
        <v>50</v>
      </c>
      <c r="C13" s="45" t="s">
        <v>345</v>
      </c>
      <c r="D13" s="45" t="s">
        <v>346</v>
      </c>
      <c r="E13" s="45" t="s">
        <v>323</v>
      </c>
      <c r="F13" s="45" t="s">
        <v>324</v>
      </c>
      <c r="G13" s="45" t="s">
        <v>325</v>
      </c>
      <c r="H13" s="45" t="s">
        <v>326</v>
      </c>
      <c r="I13" s="20" t="s">
        <v>327</v>
      </c>
      <c r="J13" s="46">
        <v>15000000</v>
      </c>
      <c r="K13" s="45" t="s">
        <v>458</v>
      </c>
    </row>
    <row r="14" spans="1:13" s="47" customFormat="1" ht="114.75" customHeight="1" x14ac:dyDescent="0.25">
      <c r="A14" s="45" t="s">
        <v>47</v>
      </c>
      <c r="B14" s="45">
        <v>50</v>
      </c>
      <c r="C14" s="45" t="s">
        <v>347</v>
      </c>
      <c r="D14" s="45" t="s">
        <v>348</v>
      </c>
      <c r="E14" s="45" t="s">
        <v>323</v>
      </c>
      <c r="F14" s="45" t="s">
        <v>324</v>
      </c>
      <c r="G14" s="45" t="s">
        <v>325</v>
      </c>
      <c r="H14" s="45" t="s">
        <v>326</v>
      </c>
      <c r="I14" s="20" t="s">
        <v>327</v>
      </c>
      <c r="J14" s="46">
        <v>10000000</v>
      </c>
      <c r="K14" s="45" t="s">
        <v>458</v>
      </c>
    </row>
    <row r="15" spans="1:13" s="47" customFormat="1" ht="114.75" customHeight="1" x14ac:dyDescent="0.25">
      <c r="A15" s="45" t="s">
        <v>47</v>
      </c>
      <c r="B15" s="45">
        <v>50</v>
      </c>
      <c r="C15" s="45" t="s">
        <v>351</v>
      </c>
      <c r="D15" s="45" t="s">
        <v>352</v>
      </c>
      <c r="E15" s="45" t="s">
        <v>323</v>
      </c>
      <c r="F15" s="45" t="s">
        <v>324</v>
      </c>
      <c r="G15" s="45" t="s">
        <v>325</v>
      </c>
      <c r="H15" s="45" t="s">
        <v>326</v>
      </c>
      <c r="I15" s="20" t="s">
        <v>327</v>
      </c>
      <c r="J15" s="46">
        <v>25000000</v>
      </c>
      <c r="K15" s="45" t="s">
        <v>458</v>
      </c>
      <c r="M15" s="51">
        <f>+J24+J30+J56</f>
        <v>14378200000</v>
      </c>
    </row>
    <row r="16" spans="1:13" s="47" customFormat="1" ht="114.75" customHeight="1" x14ac:dyDescent="0.25">
      <c r="A16" s="45" t="s">
        <v>47</v>
      </c>
      <c r="B16" s="45">
        <v>51</v>
      </c>
      <c r="C16" s="45" t="s">
        <v>353</v>
      </c>
      <c r="D16" s="45" t="s">
        <v>93</v>
      </c>
      <c r="E16" s="45" t="s">
        <v>323</v>
      </c>
      <c r="F16" s="45" t="s">
        <v>324</v>
      </c>
      <c r="G16" s="45" t="s">
        <v>325</v>
      </c>
      <c r="H16" s="45" t="s">
        <v>326</v>
      </c>
      <c r="I16" s="20" t="s">
        <v>327</v>
      </c>
      <c r="J16" s="46">
        <v>50000000</v>
      </c>
      <c r="K16" s="45" t="s">
        <v>459</v>
      </c>
    </row>
    <row r="17" spans="1:16" s="47" customFormat="1" ht="114.75" customHeight="1" x14ac:dyDescent="0.25">
      <c r="A17" s="45" t="s">
        <v>47</v>
      </c>
      <c r="B17" s="45">
        <v>51</v>
      </c>
      <c r="C17" s="45" t="s">
        <v>354</v>
      </c>
      <c r="D17" s="45" t="s">
        <v>355</v>
      </c>
      <c r="E17" s="45" t="s">
        <v>323</v>
      </c>
      <c r="F17" s="45" t="s">
        <v>324</v>
      </c>
      <c r="G17" s="45" t="s">
        <v>325</v>
      </c>
      <c r="H17" s="45" t="s">
        <v>326</v>
      </c>
      <c r="I17" s="20" t="s">
        <v>327</v>
      </c>
      <c r="J17" s="46">
        <v>126500000</v>
      </c>
      <c r="K17" s="45" t="s">
        <v>459</v>
      </c>
    </row>
    <row r="18" spans="1:16" s="47" customFormat="1" ht="114.75" customHeight="1" x14ac:dyDescent="0.25">
      <c r="A18" s="45" t="s">
        <v>47</v>
      </c>
      <c r="B18" s="45">
        <v>60</v>
      </c>
      <c r="C18" s="45" t="s">
        <v>356</v>
      </c>
      <c r="D18" s="45" t="s">
        <v>357</v>
      </c>
      <c r="E18" s="45" t="s">
        <v>358</v>
      </c>
      <c r="F18" s="45" t="s">
        <v>359</v>
      </c>
      <c r="G18" s="45" t="s">
        <v>360</v>
      </c>
      <c r="H18" s="45" t="s">
        <v>361</v>
      </c>
      <c r="I18" s="20" t="s">
        <v>327</v>
      </c>
      <c r="J18" s="46">
        <v>8190000000</v>
      </c>
      <c r="K18" s="45" t="s">
        <v>460</v>
      </c>
    </row>
    <row r="19" spans="1:16" s="47" customFormat="1" ht="114.75" customHeight="1" x14ac:dyDescent="0.25">
      <c r="A19" s="45" t="s">
        <v>47</v>
      </c>
      <c r="B19" s="45">
        <v>61</v>
      </c>
      <c r="C19" s="45" t="s">
        <v>362</v>
      </c>
      <c r="D19" s="45" t="s">
        <v>363</v>
      </c>
      <c r="E19" s="45" t="s">
        <v>364</v>
      </c>
      <c r="F19" s="45" t="s">
        <v>365</v>
      </c>
      <c r="G19" s="45" t="s">
        <v>360</v>
      </c>
      <c r="H19" s="45" t="s">
        <v>361</v>
      </c>
      <c r="I19" s="20" t="s">
        <v>327</v>
      </c>
      <c r="J19" s="46">
        <v>2400000000</v>
      </c>
      <c r="K19" s="45" t="s">
        <v>460</v>
      </c>
    </row>
    <row r="20" spans="1:16" s="47" customFormat="1" ht="114.75" customHeight="1" x14ac:dyDescent="0.25">
      <c r="A20" s="45" t="s">
        <v>47</v>
      </c>
      <c r="B20" s="45">
        <v>62</v>
      </c>
      <c r="C20" s="45" t="s">
        <v>366</v>
      </c>
      <c r="D20" s="45" t="s">
        <v>367</v>
      </c>
      <c r="E20" s="45" t="s">
        <v>368</v>
      </c>
      <c r="F20" s="45" t="s">
        <v>369</v>
      </c>
      <c r="G20" s="45" t="s">
        <v>360</v>
      </c>
      <c r="H20" s="45" t="s">
        <v>361</v>
      </c>
      <c r="I20" s="20" t="s">
        <v>327</v>
      </c>
      <c r="J20" s="46">
        <v>8351200000</v>
      </c>
      <c r="K20" s="45" t="s">
        <v>460</v>
      </c>
    </row>
    <row r="21" spans="1:16" s="47" customFormat="1" ht="114.75" customHeight="1" x14ac:dyDescent="0.25">
      <c r="A21" s="45" t="s">
        <v>47</v>
      </c>
      <c r="B21" s="45">
        <v>63</v>
      </c>
      <c r="C21" s="45" t="s">
        <v>370</v>
      </c>
      <c r="D21" s="45" t="s">
        <v>371</v>
      </c>
      <c r="E21" s="45" t="s">
        <v>372</v>
      </c>
      <c r="F21" s="45" t="s">
        <v>373</v>
      </c>
      <c r="G21" s="45" t="s">
        <v>360</v>
      </c>
      <c r="H21" s="45" t="s">
        <v>361</v>
      </c>
      <c r="I21" s="17" t="s">
        <v>327</v>
      </c>
      <c r="J21" s="46">
        <v>164500000</v>
      </c>
      <c r="K21" s="50" t="s">
        <v>462</v>
      </c>
    </row>
    <row r="22" spans="1:16" s="47" customFormat="1" ht="114.75" customHeight="1" x14ac:dyDescent="0.25">
      <c r="A22" s="45" t="s">
        <v>47</v>
      </c>
      <c r="B22" s="45">
        <v>63</v>
      </c>
      <c r="C22" s="45" t="s">
        <v>374</v>
      </c>
      <c r="D22" s="45" t="s">
        <v>57</v>
      </c>
      <c r="E22" s="45" t="s">
        <v>375</v>
      </c>
      <c r="F22" s="45" t="s">
        <v>376</v>
      </c>
      <c r="G22" s="45" t="s">
        <v>360</v>
      </c>
      <c r="H22" s="45" t="s">
        <v>361</v>
      </c>
      <c r="I22" s="17" t="s">
        <v>327</v>
      </c>
      <c r="J22" s="46">
        <v>3141675276</v>
      </c>
      <c r="K22" s="50" t="s">
        <v>458</v>
      </c>
      <c r="M22" s="47">
        <f>590+352</f>
        <v>942</v>
      </c>
      <c r="N22" s="51">
        <f>+J22-3110000000</f>
        <v>31675276</v>
      </c>
    </row>
    <row r="23" spans="1:16" s="47" customFormat="1" ht="114.75" customHeight="1" x14ac:dyDescent="0.25">
      <c r="A23" s="45" t="s">
        <v>47</v>
      </c>
      <c r="B23" s="45">
        <v>63</v>
      </c>
      <c r="C23" s="45" t="s">
        <v>377</v>
      </c>
      <c r="D23" s="45" t="s">
        <v>378</v>
      </c>
      <c r="E23" s="45" t="s">
        <v>379</v>
      </c>
      <c r="F23" s="45" t="s">
        <v>380</v>
      </c>
      <c r="G23" s="45" t="s">
        <v>360</v>
      </c>
      <c r="H23" s="45" t="s">
        <v>361</v>
      </c>
      <c r="I23" s="17" t="s">
        <v>327</v>
      </c>
      <c r="J23" s="46">
        <v>1864900969</v>
      </c>
      <c r="K23" s="50" t="s">
        <v>460</v>
      </c>
    </row>
    <row r="24" spans="1:16" s="47" customFormat="1" ht="114.75" customHeight="1" x14ac:dyDescent="0.25">
      <c r="A24" s="45" t="s">
        <v>47</v>
      </c>
      <c r="B24" s="45">
        <v>63</v>
      </c>
      <c r="C24" s="45" t="s">
        <v>381</v>
      </c>
      <c r="D24" s="45" t="s">
        <v>382</v>
      </c>
      <c r="E24" s="45" t="s">
        <v>383</v>
      </c>
      <c r="F24" s="45" t="s">
        <v>384</v>
      </c>
      <c r="G24" s="45" t="s">
        <v>360</v>
      </c>
      <c r="H24" s="45" t="s">
        <v>361</v>
      </c>
      <c r="I24" s="45" t="s">
        <v>327</v>
      </c>
      <c r="J24" s="46">
        <v>10978200000</v>
      </c>
      <c r="K24" s="50" t="s">
        <v>461</v>
      </c>
    </row>
    <row r="25" spans="1:16" s="47" customFormat="1" ht="114.75" customHeight="1" x14ac:dyDescent="0.25">
      <c r="A25" s="45" t="s">
        <v>47</v>
      </c>
      <c r="B25" s="45">
        <v>63</v>
      </c>
      <c r="C25" s="45" t="s">
        <v>385</v>
      </c>
      <c r="D25" s="45" t="s">
        <v>386</v>
      </c>
      <c r="E25" s="45" t="s">
        <v>387</v>
      </c>
      <c r="F25" s="45" t="s">
        <v>388</v>
      </c>
      <c r="G25" s="45" t="s">
        <v>360</v>
      </c>
      <c r="H25" s="45" t="s">
        <v>361</v>
      </c>
      <c r="I25" s="17" t="s">
        <v>327</v>
      </c>
      <c r="J25" s="46">
        <v>664683342</v>
      </c>
      <c r="K25" s="50" t="s">
        <v>458</v>
      </c>
    </row>
    <row r="26" spans="1:16" s="47" customFormat="1" ht="114.75" customHeight="1" x14ac:dyDescent="0.25">
      <c r="A26" s="45" t="s">
        <v>47</v>
      </c>
      <c r="B26" s="45">
        <v>63</v>
      </c>
      <c r="C26" s="45" t="s">
        <v>389</v>
      </c>
      <c r="D26" s="45" t="s">
        <v>390</v>
      </c>
      <c r="E26" s="45" t="s">
        <v>391</v>
      </c>
      <c r="F26" s="45" t="s">
        <v>392</v>
      </c>
      <c r="G26" s="45" t="s">
        <v>360</v>
      </c>
      <c r="H26" s="45" t="s">
        <v>361</v>
      </c>
      <c r="I26" s="17" t="s">
        <v>327</v>
      </c>
      <c r="J26" s="46">
        <v>2100000000</v>
      </c>
      <c r="K26" s="50" t="s">
        <v>458</v>
      </c>
    </row>
    <row r="27" spans="1:16" s="47" customFormat="1" ht="114.75" customHeight="1" x14ac:dyDescent="0.25">
      <c r="A27" s="45" t="s">
        <v>47</v>
      </c>
      <c r="B27" s="45">
        <v>63</v>
      </c>
      <c r="C27" s="45" t="s">
        <v>393</v>
      </c>
      <c r="D27" s="45" t="s">
        <v>394</v>
      </c>
      <c r="E27" s="45" t="s">
        <v>372</v>
      </c>
      <c r="F27" s="45" t="s">
        <v>373</v>
      </c>
      <c r="G27" s="45" t="s">
        <v>325</v>
      </c>
      <c r="H27" s="45" t="s">
        <v>326</v>
      </c>
      <c r="I27" s="17" t="s">
        <v>327</v>
      </c>
      <c r="J27" s="46">
        <v>52428726</v>
      </c>
      <c r="K27" s="50" t="s">
        <v>373</v>
      </c>
      <c r="N27" s="53">
        <f>+J27/2</f>
        <v>26214363</v>
      </c>
      <c r="O27" s="53">
        <f>+N27/2</f>
        <v>13107181.5</v>
      </c>
      <c r="P27" s="54">
        <f>+N27/5</f>
        <v>5242872.5999999996</v>
      </c>
    </row>
    <row r="28" spans="1:16" s="47" customFormat="1" ht="114.75" customHeight="1" x14ac:dyDescent="0.25">
      <c r="A28" s="45" t="s">
        <v>47</v>
      </c>
      <c r="B28" s="45">
        <v>63</v>
      </c>
      <c r="C28" s="45" t="s">
        <v>395</v>
      </c>
      <c r="D28" s="45" t="s">
        <v>396</v>
      </c>
      <c r="E28" s="45" t="s">
        <v>372</v>
      </c>
      <c r="F28" s="45" t="s">
        <v>373</v>
      </c>
      <c r="G28" s="45" t="s">
        <v>360</v>
      </c>
      <c r="H28" s="45" t="s">
        <v>361</v>
      </c>
      <c r="I28" s="17" t="s">
        <v>327</v>
      </c>
      <c r="J28" s="46">
        <v>421513878413</v>
      </c>
      <c r="K28" s="50" t="s">
        <v>373</v>
      </c>
    </row>
    <row r="29" spans="1:16" s="47" customFormat="1" ht="114.75" customHeight="1" x14ac:dyDescent="0.25">
      <c r="A29" s="67" t="s">
        <v>47</v>
      </c>
      <c r="B29" s="67">
        <v>63</v>
      </c>
      <c r="C29" s="67" t="s">
        <v>395</v>
      </c>
      <c r="D29" s="67" t="s">
        <v>396</v>
      </c>
      <c r="E29" s="67" t="s">
        <v>372</v>
      </c>
      <c r="F29" s="67" t="s">
        <v>373</v>
      </c>
      <c r="G29" s="67" t="s">
        <v>397</v>
      </c>
      <c r="H29" s="67" t="s">
        <v>398</v>
      </c>
      <c r="I29" s="17" t="s">
        <v>327</v>
      </c>
      <c r="J29" s="68">
        <v>30000000000</v>
      </c>
      <c r="K29" s="69" t="s">
        <v>373</v>
      </c>
    </row>
    <row r="30" spans="1:16" ht="114.75" customHeight="1" x14ac:dyDescent="0.25">
      <c r="A30" s="17" t="s">
        <v>47</v>
      </c>
      <c r="B30" s="17">
        <v>63</v>
      </c>
      <c r="C30" s="17" t="s">
        <v>399</v>
      </c>
      <c r="D30" s="17" t="s">
        <v>400</v>
      </c>
      <c r="E30" s="17" t="s">
        <v>401</v>
      </c>
      <c r="F30" s="17" t="s">
        <v>402</v>
      </c>
      <c r="G30" s="17" t="s">
        <v>403</v>
      </c>
      <c r="H30" s="17" t="s">
        <v>404</v>
      </c>
      <c r="I30" s="17" t="s">
        <v>327</v>
      </c>
      <c r="J30" s="18">
        <v>2400000000</v>
      </c>
      <c r="K30" s="24" t="s">
        <v>459</v>
      </c>
    </row>
    <row r="31" spans="1:16" s="47" customFormat="1" ht="114.75" customHeight="1" x14ac:dyDescent="0.25">
      <c r="A31" s="45" t="s">
        <v>47</v>
      </c>
      <c r="B31" s="45">
        <v>63</v>
      </c>
      <c r="C31" s="45" t="s">
        <v>405</v>
      </c>
      <c r="D31" s="45" t="s">
        <v>406</v>
      </c>
      <c r="E31" s="45" t="s">
        <v>372</v>
      </c>
      <c r="F31" s="45" t="s">
        <v>373</v>
      </c>
      <c r="G31" s="45" t="s">
        <v>360</v>
      </c>
      <c r="H31" s="45" t="s">
        <v>361</v>
      </c>
      <c r="I31" s="45" t="s">
        <v>327</v>
      </c>
      <c r="J31" s="46">
        <v>315000000</v>
      </c>
      <c r="K31" s="50" t="s">
        <v>373</v>
      </c>
    </row>
    <row r="32" spans="1:16" s="47" customFormat="1" ht="114.75" customHeight="1" x14ac:dyDescent="0.25">
      <c r="A32" s="45" t="s">
        <v>47</v>
      </c>
      <c r="B32" s="45">
        <v>64</v>
      </c>
      <c r="C32" s="45" t="s">
        <v>407</v>
      </c>
      <c r="D32" s="45" t="s">
        <v>408</v>
      </c>
      <c r="E32" s="45" t="s">
        <v>409</v>
      </c>
      <c r="F32" s="45" t="s">
        <v>410</v>
      </c>
      <c r="G32" s="45" t="s">
        <v>360</v>
      </c>
      <c r="H32" s="45" t="s">
        <v>361</v>
      </c>
      <c r="I32" s="20" t="s">
        <v>327</v>
      </c>
      <c r="J32" s="46">
        <v>76923568000</v>
      </c>
      <c r="K32" s="45" t="s">
        <v>373</v>
      </c>
    </row>
    <row r="33" spans="1:11" s="47" customFormat="1" ht="114.75" customHeight="1" x14ac:dyDescent="0.25">
      <c r="A33" s="45" t="s">
        <v>47</v>
      </c>
      <c r="B33" s="45">
        <v>84</v>
      </c>
      <c r="C33" s="45" t="s">
        <v>345</v>
      </c>
      <c r="D33" s="45" t="s">
        <v>346</v>
      </c>
      <c r="E33" s="45" t="s">
        <v>323</v>
      </c>
      <c r="F33" s="45" t="s">
        <v>324</v>
      </c>
      <c r="G33" s="45" t="s">
        <v>325</v>
      </c>
      <c r="H33" s="45" t="s">
        <v>326</v>
      </c>
      <c r="I33" s="20" t="s">
        <v>327</v>
      </c>
      <c r="J33" s="46">
        <v>35000000</v>
      </c>
      <c r="K33" s="45" t="s">
        <v>459</v>
      </c>
    </row>
    <row r="34" spans="1:11" s="47" customFormat="1" ht="114.75" customHeight="1" x14ac:dyDescent="0.25">
      <c r="A34" s="45" t="s">
        <v>47</v>
      </c>
      <c r="B34" s="45">
        <v>84</v>
      </c>
      <c r="C34" s="45" t="s">
        <v>347</v>
      </c>
      <c r="D34" s="45" t="s">
        <v>348</v>
      </c>
      <c r="E34" s="45" t="s">
        <v>323</v>
      </c>
      <c r="F34" s="45" t="s">
        <v>324</v>
      </c>
      <c r="G34" s="45" t="s">
        <v>325</v>
      </c>
      <c r="H34" s="45" t="s">
        <v>326</v>
      </c>
      <c r="I34" s="20" t="s">
        <v>327</v>
      </c>
      <c r="J34" s="46">
        <v>50000000</v>
      </c>
      <c r="K34" s="45" t="s">
        <v>459</v>
      </c>
    </row>
    <row r="35" spans="1:11" s="47" customFormat="1" ht="114.75" customHeight="1" x14ac:dyDescent="0.25">
      <c r="A35" s="45" t="s">
        <v>47</v>
      </c>
      <c r="B35" s="45">
        <v>85</v>
      </c>
      <c r="C35" s="45" t="s">
        <v>411</v>
      </c>
      <c r="D35" s="45" t="s">
        <v>96</v>
      </c>
      <c r="E35" s="45" t="s">
        <v>412</v>
      </c>
      <c r="F35" s="45" t="s">
        <v>413</v>
      </c>
      <c r="G35" s="45" t="s">
        <v>325</v>
      </c>
      <c r="H35" s="45" t="s">
        <v>326</v>
      </c>
      <c r="I35" s="45" t="s">
        <v>327</v>
      </c>
      <c r="J35" s="46">
        <v>180000000</v>
      </c>
      <c r="K35" s="45" t="s">
        <v>749</v>
      </c>
    </row>
    <row r="36" spans="1:11" s="47" customFormat="1" ht="114.75" customHeight="1" x14ac:dyDescent="0.25">
      <c r="A36" s="45" t="s">
        <v>47</v>
      </c>
      <c r="B36" s="45">
        <v>86</v>
      </c>
      <c r="C36" s="45" t="s">
        <v>414</v>
      </c>
      <c r="D36" s="45" t="s">
        <v>143</v>
      </c>
      <c r="E36" s="45" t="s">
        <v>341</v>
      </c>
      <c r="F36" s="45" t="s">
        <v>342</v>
      </c>
      <c r="G36" s="45" t="s">
        <v>325</v>
      </c>
      <c r="H36" s="45" t="s">
        <v>326</v>
      </c>
      <c r="I36" s="45" t="s">
        <v>327</v>
      </c>
      <c r="J36" s="46">
        <v>50000000</v>
      </c>
      <c r="K36" s="45" t="s">
        <v>459</v>
      </c>
    </row>
    <row r="37" spans="1:11" s="47" customFormat="1" ht="114.75" customHeight="1" x14ac:dyDescent="0.25">
      <c r="A37" s="45" t="s">
        <v>47</v>
      </c>
      <c r="B37" s="45">
        <v>87</v>
      </c>
      <c r="C37" s="45" t="s">
        <v>415</v>
      </c>
      <c r="D37" s="45" t="s">
        <v>416</v>
      </c>
      <c r="E37" s="45" t="s">
        <v>323</v>
      </c>
      <c r="F37" s="45" t="s">
        <v>324</v>
      </c>
      <c r="G37" s="45" t="s">
        <v>325</v>
      </c>
      <c r="H37" s="45" t="s">
        <v>326</v>
      </c>
      <c r="I37" s="45" t="s">
        <v>327</v>
      </c>
      <c r="J37" s="46">
        <v>50000000</v>
      </c>
      <c r="K37" s="45" t="s">
        <v>457</v>
      </c>
    </row>
    <row r="38" spans="1:11" s="47" customFormat="1" ht="114.75" customHeight="1" x14ac:dyDescent="0.25">
      <c r="A38" s="45" t="s">
        <v>47</v>
      </c>
      <c r="B38" s="45">
        <v>88</v>
      </c>
      <c r="C38" s="45" t="s">
        <v>417</v>
      </c>
      <c r="D38" s="45" t="s">
        <v>418</v>
      </c>
      <c r="E38" s="45" t="s">
        <v>323</v>
      </c>
      <c r="F38" s="45" t="s">
        <v>324</v>
      </c>
      <c r="G38" s="45" t="s">
        <v>325</v>
      </c>
      <c r="H38" s="45" t="s">
        <v>326</v>
      </c>
      <c r="I38" s="45" t="s">
        <v>327</v>
      </c>
      <c r="J38" s="46">
        <v>50000000</v>
      </c>
      <c r="K38" s="45" t="s">
        <v>457</v>
      </c>
    </row>
    <row r="39" spans="1:11" s="47" customFormat="1" ht="114.75" customHeight="1" x14ac:dyDescent="0.25">
      <c r="A39" s="45" t="s">
        <v>47</v>
      </c>
      <c r="B39" s="45">
        <v>89</v>
      </c>
      <c r="C39" s="45" t="s">
        <v>419</v>
      </c>
      <c r="D39" s="45" t="s">
        <v>420</v>
      </c>
      <c r="E39" s="45" t="s">
        <v>323</v>
      </c>
      <c r="F39" s="45" t="s">
        <v>324</v>
      </c>
      <c r="G39" s="45" t="s">
        <v>325</v>
      </c>
      <c r="H39" s="45" t="s">
        <v>326</v>
      </c>
      <c r="I39" s="45" t="s">
        <v>327</v>
      </c>
      <c r="J39" s="46">
        <v>150000000</v>
      </c>
      <c r="K39" s="45" t="s">
        <v>457</v>
      </c>
    </row>
    <row r="40" spans="1:11" s="47" customFormat="1" ht="114.75" customHeight="1" x14ac:dyDescent="0.25">
      <c r="A40" s="45" t="s">
        <v>47</v>
      </c>
      <c r="B40" s="45">
        <v>90</v>
      </c>
      <c r="C40" s="45" t="s">
        <v>421</v>
      </c>
      <c r="D40" s="45" t="s">
        <v>422</v>
      </c>
      <c r="E40" s="45" t="s">
        <v>423</v>
      </c>
      <c r="F40" s="45" t="s">
        <v>424</v>
      </c>
      <c r="G40" s="45" t="s">
        <v>325</v>
      </c>
      <c r="H40" s="45" t="s">
        <v>326</v>
      </c>
      <c r="I40" s="45" t="s">
        <v>327</v>
      </c>
      <c r="J40" s="46">
        <v>100000000</v>
      </c>
      <c r="K40" s="45" t="s">
        <v>457</v>
      </c>
    </row>
    <row r="41" spans="1:11" s="47" customFormat="1" ht="114.75" customHeight="1" x14ac:dyDescent="0.25">
      <c r="A41" s="45" t="s">
        <v>47</v>
      </c>
      <c r="B41" s="45">
        <v>91</v>
      </c>
      <c r="C41" s="45" t="s">
        <v>349</v>
      </c>
      <c r="D41" s="45" t="s">
        <v>350</v>
      </c>
      <c r="E41" s="45" t="s">
        <v>323</v>
      </c>
      <c r="F41" s="45" t="s">
        <v>324</v>
      </c>
      <c r="G41" s="45" t="s">
        <v>325</v>
      </c>
      <c r="H41" s="45" t="s">
        <v>326</v>
      </c>
      <c r="I41" s="20" t="s">
        <v>327</v>
      </c>
      <c r="J41" s="46">
        <v>50000000</v>
      </c>
      <c r="K41" s="52" t="s">
        <v>458</v>
      </c>
    </row>
    <row r="42" spans="1:11" s="47" customFormat="1" ht="114.75" customHeight="1" x14ac:dyDescent="0.25">
      <c r="A42" s="45" t="s">
        <v>47</v>
      </c>
      <c r="B42" s="45">
        <v>91</v>
      </c>
      <c r="C42" s="45" t="s">
        <v>345</v>
      </c>
      <c r="D42" s="45" t="s">
        <v>346</v>
      </c>
      <c r="E42" s="45" t="s">
        <v>323</v>
      </c>
      <c r="F42" s="45" t="s">
        <v>324</v>
      </c>
      <c r="G42" s="45" t="s">
        <v>325</v>
      </c>
      <c r="H42" s="45" t="s">
        <v>326</v>
      </c>
      <c r="I42" s="20" t="s">
        <v>327</v>
      </c>
      <c r="J42" s="46">
        <v>20000000</v>
      </c>
      <c r="K42" s="52" t="s">
        <v>458</v>
      </c>
    </row>
    <row r="43" spans="1:11" s="47" customFormat="1" ht="114.75" customHeight="1" x14ac:dyDescent="0.25">
      <c r="A43" s="45" t="s">
        <v>47</v>
      </c>
      <c r="B43" s="45">
        <v>91</v>
      </c>
      <c r="C43" s="45" t="s">
        <v>347</v>
      </c>
      <c r="D43" s="45" t="s">
        <v>348</v>
      </c>
      <c r="E43" s="45" t="s">
        <v>323</v>
      </c>
      <c r="F43" s="45" t="s">
        <v>324</v>
      </c>
      <c r="G43" s="45" t="s">
        <v>325</v>
      </c>
      <c r="H43" s="45" t="s">
        <v>326</v>
      </c>
      <c r="I43" s="20" t="s">
        <v>327</v>
      </c>
      <c r="J43" s="46">
        <v>10000000</v>
      </c>
      <c r="K43" s="52" t="s">
        <v>458</v>
      </c>
    </row>
    <row r="44" spans="1:11" s="47" customFormat="1" ht="114.75" customHeight="1" x14ac:dyDescent="0.25">
      <c r="A44" s="45" t="s">
        <v>47</v>
      </c>
      <c r="B44" s="45">
        <v>91</v>
      </c>
      <c r="C44" s="45" t="s">
        <v>351</v>
      </c>
      <c r="D44" s="45" t="s">
        <v>352</v>
      </c>
      <c r="E44" s="45" t="s">
        <v>323</v>
      </c>
      <c r="F44" s="45" t="s">
        <v>324</v>
      </c>
      <c r="G44" s="45" t="s">
        <v>325</v>
      </c>
      <c r="H44" s="45" t="s">
        <v>326</v>
      </c>
      <c r="I44" s="20" t="s">
        <v>327</v>
      </c>
      <c r="J44" s="46">
        <v>25000000</v>
      </c>
      <c r="K44" s="45" t="s">
        <v>458</v>
      </c>
    </row>
    <row r="45" spans="1:11" s="47" customFormat="1" ht="114.75" customHeight="1" x14ac:dyDescent="0.25">
      <c r="A45" s="45" t="s">
        <v>47</v>
      </c>
      <c r="B45" s="45">
        <v>93</v>
      </c>
      <c r="C45" s="45" t="s">
        <v>425</v>
      </c>
      <c r="D45" s="45" t="s">
        <v>426</v>
      </c>
      <c r="E45" s="45" t="s">
        <v>323</v>
      </c>
      <c r="F45" s="45" t="s">
        <v>324</v>
      </c>
      <c r="G45" s="45" t="s">
        <v>325</v>
      </c>
      <c r="H45" s="45" t="s">
        <v>326</v>
      </c>
      <c r="I45" s="20" t="s">
        <v>327</v>
      </c>
      <c r="J45" s="46">
        <v>150000000</v>
      </c>
      <c r="K45" s="45" t="s">
        <v>459</v>
      </c>
    </row>
    <row r="46" spans="1:11" s="47" customFormat="1" ht="114.75" customHeight="1" x14ac:dyDescent="0.25">
      <c r="A46" s="45" t="s">
        <v>47</v>
      </c>
      <c r="B46" s="45">
        <v>94</v>
      </c>
      <c r="C46" s="45" t="s">
        <v>427</v>
      </c>
      <c r="D46" s="45" t="s">
        <v>428</v>
      </c>
      <c r="E46" s="45" t="s">
        <v>323</v>
      </c>
      <c r="F46" s="45" t="s">
        <v>324</v>
      </c>
      <c r="G46" s="45" t="s">
        <v>325</v>
      </c>
      <c r="H46" s="45" t="s">
        <v>326</v>
      </c>
      <c r="I46" s="20" t="s">
        <v>327</v>
      </c>
      <c r="J46" s="46">
        <v>700000000</v>
      </c>
      <c r="K46" s="45" t="s">
        <v>458</v>
      </c>
    </row>
    <row r="47" spans="1:11" s="47" customFormat="1" ht="114.75" customHeight="1" x14ac:dyDescent="0.25">
      <c r="A47" s="45" t="s">
        <v>47</v>
      </c>
      <c r="B47" s="45">
        <v>95</v>
      </c>
      <c r="C47" s="45" t="s">
        <v>429</v>
      </c>
      <c r="D47" s="45" t="s">
        <v>430</v>
      </c>
      <c r="E47" s="45" t="s">
        <v>335</v>
      </c>
      <c r="F47" s="45" t="s">
        <v>336</v>
      </c>
      <c r="G47" s="45" t="s">
        <v>325</v>
      </c>
      <c r="H47" s="45" t="s">
        <v>326</v>
      </c>
      <c r="I47" s="20" t="s">
        <v>327</v>
      </c>
      <c r="J47" s="46">
        <v>4000000000</v>
      </c>
      <c r="K47" s="45" t="s">
        <v>458</v>
      </c>
    </row>
    <row r="48" spans="1:11" s="47" customFormat="1" ht="114.75" customHeight="1" x14ac:dyDescent="0.25">
      <c r="A48" s="45" t="s">
        <v>47</v>
      </c>
      <c r="B48" s="45">
        <v>104</v>
      </c>
      <c r="C48" s="45" t="s">
        <v>431</v>
      </c>
      <c r="D48" s="45" t="s">
        <v>432</v>
      </c>
      <c r="E48" s="45" t="s">
        <v>423</v>
      </c>
      <c r="F48" s="45" t="s">
        <v>424</v>
      </c>
      <c r="G48" s="45" t="s">
        <v>325</v>
      </c>
      <c r="H48" s="45" t="s">
        <v>326</v>
      </c>
      <c r="I48" s="20" t="s">
        <v>327</v>
      </c>
      <c r="J48" s="46">
        <v>50000000</v>
      </c>
      <c r="K48" s="45" t="s">
        <v>459</v>
      </c>
    </row>
    <row r="49" spans="1:11" s="47" customFormat="1" ht="114.75" customHeight="1" x14ac:dyDescent="0.25">
      <c r="A49" s="45" t="s">
        <v>47</v>
      </c>
      <c r="B49" s="45">
        <v>105</v>
      </c>
      <c r="C49" s="45" t="s">
        <v>433</v>
      </c>
      <c r="D49" s="45" t="s">
        <v>434</v>
      </c>
      <c r="E49" s="45" t="s">
        <v>323</v>
      </c>
      <c r="F49" s="45" t="s">
        <v>324</v>
      </c>
      <c r="G49" s="45" t="s">
        <v>325</v>
      </c>
      <c r="H49" s="45" t="s">
        <v>326</v>
      </c>
      <c r="I49" s="20" t="s">
        <v>327</v>
      </c>
      <c r="J49" s="46">
        <v>15000000</v>
      </c>
      <c r="K49" s="45" t="s">
        <v>458</v>
      </c>
    </row>
    <row r="50" spans="1:11" s="47" customFormat="1" ht="114.75" customHeight="1" x14ac:dyDescent="0.25">
      <c r="A50" s="45" t="s">
        <v>47</v>
      </c>
      <c r="B50" s="45">
        <v>105</v>
      </c>
      <c r="C50" s="45" t="s">
        <v>435</v>
      </c>
      <c r="D50" s="45" t="s">
        <v>118</v>
      </c>
      <c r="E50" s="45" t="s">
        <v>323</v>
      </c>
      <c r="F50" s="45" t="s">
        <v>324</v>
      </c>
      <c r="G50" s="45" t="s">
        <v>325</v>
      </c>
      <c r="H50" s="45" t="s">
        <v>326</v>
      </c>
      <c r="I50" s="20" t="s">
        <v>327</v>
      </c>
      <c r="J50" s="46">
        <v>10000000</v>
      </c>
      <c r="K50" s="45" t="s">
        <v>458</v>
      </c>
    </row>
    <row r="51" spans="1:11" s="47" customFormat="1" ht="114.75" customHeight="1" x14ac:dyDescent="0.25">
      <c r="A51" s="45" t="s">
        <v>47</v>
      </c>
      <c r="B51" s="45">
        <v>124</v>
      </c>
      <c r="C51" s="45" t="s">
        <v>436</v>
      </c>
      <c r="D51" s="45" t="s">
        <v>437</v>
      </c>
      <c r="E51" s="45" t="s">
        <v>438</v>
      </c>
      <c r="F51" s="45" t="s">
        <v>439</v>
      </c>
      <c r="G51" s="45" t="s">
        <v>325</v>
      </c>
      <c r="H51" s="45" t="s">
        <v>326</v>
      </c>
      <c r="I51" s="20" t="s">
        <v>327</v>
      </c>
      <c r="J51" s="46">
        <v>170000000</v>
      </c>
      <c r="K51" s="45" t="s">
        <v>458</v>
      </c>
    </row>
    <row r="52" spans="1:11" s="47" customFormat="1" ht="114.75" customHeight="1" x14ac:dyDescent="0.25">
      <c r="A52" s="45" t="s">
        <v>47</v>
      </c>
      <c r="B52" s="45">
        <v>163</v>
      </c>
      <c r="C52" s="45" t="s">
        <v>440</v>
      </c>
      <c r="D52" s="45" t="s">
        <v>441</v>
      </c>
      <c r="E52" s="45" t="s">
        <v>442</v>
      </c>
      <c r="F52" s="45" t="s">
        <v>443</v>
      </c>
      <c r="G52" s="45" t="s">
        <v>325</v>
      </c>
      <c r="H52" s="45" t="s">
        <v>326</v>
      </c>
      <c r="I52" s="20" t="s">
        <v>327</v>
      </c>
      <c r="J52" s="46">
        <v>200000000</v>
      </c>
      <c r="K52" s="45" t="s">
        <v>458</v>
      </c>
    </row>
    <row r="53" spans="1:11" s="47" customFormat="1" ht="114.75" customHeight="1" x14ac:dyDescent="0.25">
      <c r="A53" s="45" t="s">
        <v>47</v>
      </c>
      <c r="B53" s="45">
        <v>183</v>
      </c>
      <c r="C53" s="45" t="s">
        <v>444</v>
      </c>
      <c r="D53" s="45" t="s">
        <v>129</v>
      </c>
      <c r="E53" s="45" t="s">
        <v>442</v>
      </c>
      <c r="F53" s="45" t="s">
        <v>443</v>
      </c>
      <c r="G53" s="45" t="s">
        <v>325</v>
      </c>
      <c r="H53" s="45" t="s">
        <v>326</v>
      </c>
      <c r="I53" s="20" t="s">
        <v>327</v>
      </c>
      <c r="J53" s="46">
        <v>120000000</v>
      </c>
      <c r="K53" s="45" t="s">
        <v>458</v>
      </c>
    </row>
    <row r="54" spans="1:11" s="47" customFormat="1" ht="114.75" customHeight="1" x14ac:dyDescent="0.25">
      <c r="A54" s="45" t="s">
        <v>47</v>
      </c>
      <c r="B54" s="45">
        <v>192</v>
      </c>
      <c r="C54" s="45" t="s">
        <v>445</v>
      </c>
      <c r="D54" s="45" t="s">
        <v>446</v>
      </c>
      <c r="E54" s="45" t="s">
        <v>447</v>
      </c>
      <c r="F54" s="45" t="s">
        <v>448</v>
      </c>
      <c r="G54" s="45" t="s">
        <v>360</v>
      </c>
      <c r="H54" s="45" t="s">
        <v>361</v>
      </c>
      <c r="I54" s="20" t="s">
        <v>327</v>
      </c>
      <c r="J54" s="46">
        <v>45719792000</v>
      </c>
      <c r="K54" s="45" t="s">
        <v>460</v>
      </c>
    </row>
    <row r="55" spans="1:11" s="47" customFormat="1" ht="114.75" customHeight="1" x14ac:dyDescent="0.25">
      <c r="A55" s="45" t="s">
        <v>47</v>
      </c>
      <c r="B55" s="45">
        <v>294</v>
      </c>
      <c r="C55" s="45" t="s">
        <v>449</v>
      </c>
      <c r="D55" s="45" t="s">
        <v>450</v>
      </c>
      <c r="E55" s="45" t="s">
        <v>335</v>
      </c>
      <c r="F55" s="45" t="s">
        <v>336</v>
      </c>
      <c r="G55" s="45" t="s">
        <v>325</v>
      </c>
      <c r="H55" s="45" t="s">
        <v>326</v>
      </c>
      <c r="I55" s="20" t="s">
        <v>327</v>
      </c>
      <c r="J55" s="46">
        <v>50000000</v>
      </c>
      <c r="K55" s="45" t="s">
        <v>458</v>
      </c>
    </row>
    <row r="56" spans="1:11" s="47" customFormat="1" ht="114.75" customHeight="1" x14ac:dyDescent="0.25">
      <c r="A56" s="45" t="s">
        <v>47</v>
      </c>
      <c r="B56" s="45">
        <v>575</v>
      </c>
      <c r="C56" s="45" t="s">
        <v>451</v>
      </c>
      <c r="D56" s="45" t="s">
        <v>452</v>
      </c>
      <c r="E56" s="45" t="s">
        <v>412</v>
      </c>
      <c r="F56" s="45" t="s">
        <v>413</v>
      </c>
      <c r="G56" s="45" t="s">
        <v>325</v>
      </c>
      <c r="H56" s="45" t="s">
        <v>326</v>
      </c>
      <c r="I56" s="45" t="s">
        <v>327</v>
      </c>
      <c r="J56" s="46">
        <v>1000000000</v>
      </c>
      <c r="K56" s="45" t="s">
        <v>461</v>
      </c>
    </row>
    <row r="57" spans="1:11" ht="15.75" x14ac:dyDescent="0.25">
      <c r="H57" s="134" t="s">
        <v>454</v>
      </c>
      <c r="I57" s="134"/>
      <c r="J57" s="19">
        <f>SUM(J3:J56)</f>
        <v>624686326726</v>
      </c>
    </row>
  </sheetData>
  <autoFilter ref="A2:K57"/>
  <mergeCells count="1">
    <mergeCell ref="H57:I57"/>
  </mergeCells>
  <conditionalFormatting sqref="J3 D2">
    <cfRule type="expression" dxfId="54" priority="55">
      <formula>LEN($C2)&lt;=12</formula>
    </cfRule>
  </conditionalFormatting>
  <conditionalFormatting sqref="J4">
    <cfRule type="expression" dxfId="53" priority="54">
      <formula>LEN($C4)&lt;=12</formula>
    </cfRule>
  </conditionalFormatting>
  <conditionalFormatting sqref="J5">
    <cfRule type="expression" dxfId="52" priority="53">
      <formula>LEN($C5)&lt;=12</formula>
    </cfRule>
  </conditionalFormatting>
  <conditionalFormatting sqref="J6">
    <cfRule type="expression" dxfId="51" priority="52">
      <formula>LEN($C6)&lt;=12</formula>
    </cfRule>
  </conditionalFormatting>
  <conditionalFormatting sqref="J7">
    <cfRule type="expression" dxfId="50" priority="51">
      <formula>LEN($C7)&lt;=12</formula>
    </cfRule>
  </conditionalFormatting>
  <conditionalFormatting sqref="J8">
    <cfRule type="expression" dxfId="49" priority="50">
      <formula>LEN($C8)&lt;=12</formula>
    </cfRule>
  </conditionalFormatting>
  <conditionalFormatting sqref="J9">
    <cfRule type="expression" dxfId="48" priority="49">
      <formula>LEN($C9)&lt;=12</formula>
    </cfRule>
  </conditionalFormatting>
  <conditionalFormatting sqref="J10">
    <cfRule type="expression" dxfId="47" priority="48">
      <formula>LEN($C10)&lt;=12</formula>
    </cfRule>
  </conditionalFormatting>
  <conditionalFormatting sqref="J11">
    <cfRule type="expression" dxfId="46" priority="47">
      <formula>LEN($C11)&lt;=12</formula>
    </cfRule>
  </conditionalFormatting>
  <conditionalFormatting sqref="J12">
    <cfRule type="expression" dxfId="45" priority="46">
      <formula>LEN($C12)&lt;=12</formula>
    </cfRule>
  </conditionalFormatting>
  <conditionalFormatting sqref="J13">
    <cfRule type="expression" dxfId="44" priority="45">
      <formula>LEN($C13)&lt;=12</formula>
    </cfRule>
  </conditionalFormatting>
  <conditionalFormatting sqref="J14">
    <cfRule type="expression" dxfId="43" priority="44">
      <formula>LEN($C14)&lt;=12</formula>
    </cfRule>
  </conditionalFormatting>
  <conditionalFormatting sqref="J15">
    <cfRule type="expression" dxfId="42" priority="43">
      <formula>LEN($C15)&lt;=12</formula>
    </cfRule>
  </conditionalFormatting>
  <conditionalFormatting sqref="J16">
    <cfRule type="expression" dxfId="41" priority="42">
      <formula>LEN($C16)&lt;=12</formula>
    </cfRule>
  </conditionalFormatting>
  <conditionalFormatting sqref="J17">
    <cfRule type="expression" dxfId="40" priority="41">
      <formula>LEN($C17)&lt;=12</formula>
    </cfRule>
  </conditionalFormatting>
  <conditionalFormatting sqref="J18">
    <cfRule type="expression" dxfId="39" priority="40">
      <formula>LEN($C18)&lt;=12</formula>
    </cfRule>
  </conditionalFormatting>
  <conditionalFormatting sqref="J19">
    <cfRule type="expression" dxfId="38" priority="39">
      <formula>LEN($C19)&lt;=12</formula>
    </cfRule>
  </conditionalFormatting>
  <conditionalFormatting sqref="J20">
    <cfRule type="expression" dxfId="37" priority="38">
      <formula>LEN($C20)&lt;=12</formula>
    </cfRule>
  </conditionalFormatting>
  <conditionalFormatting sqref="J21">
    <cfRule type="expression" dxfId="36" priority="37">
      <formula>LEN($C21)&lt;=12</formula>
    </cfRule>
  </conditionalFormatting>
  <conditionalFormatting sqref="J22">
    <cfRule type="expression" dxfId="35" priority="36">
      <formula>LEN($C22)&lt;=12</formula>
    </cfRule>
  </conditionalFormatting>
  <conditionalFormatting sqref="J24">
    <cfRule type="expression" dxfId="34" priority="34">
      <formula>LEN($C24)&lt;=12</formula>
    </cfRule>
  </conditionalFormatting>
  <conditionalFormatting sqref="J25">
    <cfRule type="expression" dxfId="33" priority="33">
      <formula>LEN($C25)&lt;=12</formula>
    </cfRule>
  </conditionalFormatting>
  <conditionalFormatting sqref="J26">
    <cfRule type="expression" dxfId="32" priority="32">
      <formula>LEN($C26)&lt;=12</formula>
    </cfRule>
  </conditionalFormatting>
  <conditionalFormatting sqref="J27">
    <cfRule type="expression" dxfId="31" priority="31">
      <formula>LEN($C27)&lt;=12</formula>
    </cfRule>
  </conditionalFormatting>
  <conditionalFormatting sqref="J28">
    <cfRule type="expression" dxfId="30" priority="30">
      <formula>LEN($C28)&lt;=12</formula>
    </cfRule>
  </conditionalFormatting>
  <conditionalFormatting sqref="J29">
    <cfRule type="expression" dxfId="29" priority="29">
      <formula>LEN($C29)&lt;=12</formula>
    </cfRule>
  </conditionalFormatting>
  <conditionalFormatting sqref="J30">
    <cfRule type="expression" dxfId="28" priority="28">
      <formula>LEN($C30)&lt;=12</formula>
    </cfRule>
  </conditionalFormatting>
  <conditionalFormatting sqref="J31">
    <cfRule type="expression" dxfId="27" priority="27">
      <formula>LEN($C31)&lt;=12</formula>
    </cfRule>
  </conditionalFormatting>
  <conditionalFormatting sqref="J32">
    <cfRule type="expression" dxfId="26" priority="26">
      <formula>LEN($C32)&lt;=12</formula>
    </cfRule>
  </conditionalFormatting>
  <conditionalFormatting sqref="J33">
    <cfRule type="expression" dxfId="25" priority="25">
      <formula>LEN($C33)&lt;=12</formula>
    </cfRule>
  </conditionalFormatting>
  <conditionalFormatting sqref="J34">
    <cfRule type="expression" dxfId="24" priority="24">
      <formula>LEN($C34)&lt;=12</formula>
    </cfRule>
  </conditionalFormatting>
  <conditionalFormatting sqref="J35">
    <cfRule type="expression" dxfId="23" priority="23">
      <formula>LEN($C35)&lt;=12</formula>
    </cfRule>
  </conditionalFormatting>
  <conditionalFormatting sqref="J36">
    <cfRule type="expression" dxfId="22" priority="22">
      <formula>LEN($C36)&lt;=12</formula>
    </cfRule>
  </conditionalFormatting>
  <conditionalFormatting sqref="J37">
    <cfRule type="expression" dxfId="21" priority="21">
      <formula>LEN($C37)&lt;=12</formula>
    </cfRule>
  </conditionalFormatting>
  <conditionalFormatting sqref="J38">
    <cfRule type="expression" dxfId="20" priority="20">
      <formula>LEN($C38)&lt;=12</formula>
    </cfRule>
  </conditionalFormatting>
  <conditionalFormatting sqref="J39">
    <cfRule type="expression" dxfId="19" priority="19">
      <formula>LEN($C39)&lt;=12</formula>
    </cfRule>
  </conditionalFormatting>
  <conditionalFormatting sqref="J40">
    <cfRule type="expression" dxfId="18" priority="18">
      <formula>LEN($C40)&lt;=12</formula>
    </cfRule>
  </conditionalFormatting>
  <conditionalFormatting sqref="J41">
    <cfRule type="expression" dxfId="17" priority="17">
      <formula>LEN($C41)&lt;=12</formula>
    </cfRule>
  </conditionalFormatting>
  <conditionalFormatting sqref="J42">
    <cfRule type="expression" dxfId="16" priority="16">
      <formula>LEN($C42)&lt;=12</formula>
    </cfRule>
  </conditionalFormatting>
  <conditionalFormatting sqref="J43">
    <cfRule type="expression" dxfId="15" priority="15">
      <formula>LEN($C43)&lt;=12</formula>
    </cfRule>
  </conditionalFormatting>
  <conditionalFormatting sqref="J44">
    <cfRule type="expression" dxfId="14" priority="14">
      <formula>LEN($C44)&lt;=12</formula>
    </cfRule>
  </conditionalFormatting>
  <conditionalFormatting sqref="J45">
    <cfRule type="expression" dxfId="13" priority="13">
      <formula>LEN($C45)&lt;=12</formula>
    </cfRule>
  </conditionalFormatting>
  <conditionalFormatting sqref="J46">
    <cfRule type="expression" dxfId="12" priority="12">
      <formula>LEN($C46)&lt;=12</formula>
    </cfRule>
  </conditionalFormatting>
  <conditionalFormatting sqref="J47">
    <cfRule type="expression" dxfId="11" priority="11">
      <formula>LEN($C47)&lt;=12</formula>
    </cfRule>
  </conditionalFormatting>
  <conditionalFormatting sqref="J48">
    <cfRule type="expression" dxfId="10" priority="10">
      <formula>LEN($C48)&lt;=12</formula>
    </cfRule>
  </conditionalFormatting>
  <conditionalFormatting sqref="J49">
    <cfRule type="expression" dxfId="9" priority="9">
      <formula>LEN($C49)&lt;=12</formula>
    </cfRule>
  </conditionalFormatting>
  <conditionalFormatting sqref="J50">
    <cfRule type="expression" dxfId="8" priority="8">
      <formula>LEN($C50)&lt;=12</formula>
    </cfRule>
  </conditionalFormatting>
  <conditionalFormatting sqref="J51">
    <cfRule type="expression" dxfId="7" priority="7">
      <formula>LEN($C51)&lt;=12</formula>
    </cfRule>
  </conditionalFormatting>
  <conditionalFormatting sqref="J52">
    <cfRule type="expression" dxfId="6" priority="6">
      <formula>LEN($C52)&lt;=12</formula>
    </cfRule>
  </conditionalFormatting>
  <conditionalFormatting sqref="J53">
    <cfRule type="expression" dxfId="5" priority="5">
      <formula>LEN($C53)&lt;=12</formula>
    </cfRule>
  </conditionalFormatting>
  <conditionalFormatting sqref="J54">
    <cfRule type="expression" dxfId="4" priority="4">
      <formula>LEN($C54)&lt;=12</formula>
    </cfRule>
  </conditionalFormatting>
  <conditionalFormatting sqref="J55">
    <cfRule type="expression" dxfId="3" priority="3">
      <formula>LEN($C55)&lt;=12</formula>
    </cfRule>
  </conditionalFormatting>
  <conditionalFormatting sqref="J56">
    <cfRule type="expression" dxfId="2" priority="2">
      <formula>LEN($C56)&lt;=12</formula>
    </cfRule>
  </conditionalFormatting>
  <conditionalFormatting sqref="J23">
    <cfRule type="expression" dxfId="1" priority="1">
      <formula>LEN($C23)&lt;=12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showGridLines="0" topLeftCell="A19" workbookViewId="0">
      <selection activeCell="E37" sqref="E37"/>
    </sheetView>
  </sheetViews>
  <sheetFormatPr baseColWidth="10" defaultRowHeight="15" x14ac:dyDescent="0.25"/>
  <cols>
    <col min="1" max="1" width="31.28515625" style="26" bestFit="1" customWidth="1"/>
    <col min="2" max="2" width="24" style="14" bestFit="1" customWidth="1"/>
    <col min="3" max="3" width="22.140625" style="14" bestFit="1" customWidth="1"/>
    <col min="4" max="4" width="21.7109375" style="14" bestFit="1" customWidth="1"/>
    <col min="5" max="5" width="23.28515625" style="14" bestFit="1" customWidth="1"/>
    <col min="6" max="6" width="17.7109375" style="14" bestFit="1" customWidth="1"/>
    <col min="7" max="8" width="31.28515625" bestFit="1" customWidth="1"/>
    <col min="9" max="9" width="19.140625" bestFit="1" customWidth="1"/>
    <col min="10" max="10" width="36.28515625" bestFit="1" customWidth="1"/>
  </cols>
  <sheetData>
    <row r="3" spans="1:6" x14ac:dyDescent="0.25">
      <c r="A3" s="25" t="s">
        <v>465</v>
      </c>
      <c r="B3" s="56" t="s">
        <v>464</v>
      </c>
      <c r="C3" s="55"/>
      <c r="D3" s="55"/>
      <c r="E3" s="55"/>
      <c r="F3" s="55"/>
    </row>
    <row r="4" spans="1:6" x14ac:dyDescent="0.25">
      <c r="A4" s="25" t="s">
        <v>180</v>
      </c>
      <c r="B4" s="55" t="s">
        <v>398</v>
      </c>
      <c r="C4" s="55" t="s">
        <v>361</v>
      </c>
      <c r="D4" s="55" t="s">
        <v>326</v>
      </c>
      <c r="E4" s="55" t="s">
        <v>404</v>
      </c>
      <c r="F4" s="55" t="s">
        <v>181</v>
      </c>
    </row>
    <row r="5" spans="1:6" x14ac:dyDescent="0.25">
      <c r="A5" s="27">
        <v>18</v>
      </c>
      <c r="B5" s="55"/>
      <c r="C5" s="55"/>
      <c r="D5" s="55">
        <v>250000000</v>
      </c>
      <c r="E5" s="55"/>
      <c r="F5" s="55">
        <v>250000000</v>
      </c>
    </row>
    <row r="6" spans="1:6" x14ac:dyDescent="0.25">
      <c r="A6" s="27">
        <v>43</v>
      </c>
      <c r="B6" s="55"/>
      <c r="C6" s="55"/>
      <c r="D6" s="55">
        <v>650000000</v>
      </c>
      <c r="E6" s="55"/>
      <c r="F6" s="55">
        <v>650000000</v>
      </c>
    </row>
    <row r="7" spans="1:6" x14ac:dyDescent="0.25">
      <c r="A7" s="27">
        <v>45</v>
      </c>
      <c r="B7" s="55"/>
      <c r="C7" s="55"/>
      <c r="D7" s="55">
        <v>80000000</v>
      </c>
      <c r="E7" s="55"/>
      <c r="F7" s="55">
        <v>80000000</v>
      </c>
    </row>
    <row r="8" spans="1:6" x14ac:dyDescent="0.25">
      <c r="A8" s="27">
        <v>46</v>
      </c>
      <c r="B8" s="55"/>
      <c r="C8" s="55"/>
      <c r="D8" s="55">
        <v>1050000000</v>
      </c>
      <c r="E8" s="55"/>
      <c r="F8" s="55">
        <v>1050000000</v>
      </c>
    </row>
    <row r="9" spans="1:6" x14ac:dyDescent="0.25">
      <c r="A9" s="27">
        <v>47</v>
      </c>
      <c r="B9" s="55"/>
      <c r="C9" s="55"/>
      <c r="D9" s="55">
        <v>250000000</v>
      </c>
      <c r="E9" s="55"/>
      <c r="F9" s="55">
        <v>250000000</v>
      </c>
    </row>
    <row r="10" spans="1:6" x14ac:dyDescent="0.25">
      <c r="A10" s="27">
        <v>48</v>
      </c>
      <c r="B10" s="55"/>
      <c r="C10" s="55"/>
      <c r="D10" s="55">
        <v>50000000</v>
      </c>
      <c r="E10" s="55"/>
      <c r="F10" s="55">
        <v>50000000</v>
      </c>
    </row>
    <row r="11" spans="1:6" x14ac:dyDescent="0.25">
      <c r="A11" s="27">
        <v>49</v>
      </c>
      <c r="B11" s="55"/>
      <c r="C11" s="55"/>
      <c r="D11" s="55">
        <v>80000000</v>
      </c>
      <c r="E11" s="55"/>
      <c r="F11" s="55">
        <v>80000000</v>
      </c>
    </row>
    <row r="12" spans="1:6" x14ac:dyDescent="0.25">
      <c r="A12" s="27">
        <v>50</v>
      </c>
      <c r="B12" s="55"/>
      <c r="C12" s="55"/>
      <c r="D12" s="55">
        <v>85000000</v>
      </c>
      <c r="E12" s="55"/>
      <c r="F12" s="55">
        <v>85000000</v>
      </c>
    </row>
    <row r="13" spans="1:6" x14ac:dyDescent="0.25">
      <c r="A13" s="27">
        <v>51</v>
      </c>
      <c r="B13" s="55"/>
      <c r="C13" s="55"/>
      <c r="D13" s="55">
        <v>176500000</v>
      </c>
      <c r="E13" s="55"/>
      <c r="F13" s="55">
        <v>176500000</v>
      </c>
    </row>
    <row r="14" spans="1:6" x14ac:dyDescent="0.25">
      <c r="A14" s="27">
        <v>60</v>
      </c>
      <c r="B14" s="55"/>
      <c r="C14" s="55">
        <v>8190000000</v>
      </c>
      <c r="D14" s="55"/>
      <c r="E14" s="55"/>
      <c r="F14" s="55">
        <v>8190000000</v>
      </c>
    </row>
    <row r="15" spans="1:6" x14ac:dyDescent="0.25">
      <c r="A15" s="27">
        <v>61</v>
      </c>
      <c r="B15" s="55"/>
      <c r="C15" s="55">
        <v>2400000000</v>
      </c>
      <c r="D15" s="55"/>
      <c r="E15" s="55"/>
      <c r="F15" s="55">
        <v>2400000000</v>
      </c>
    </row>
    <row r="16" spans="1:6" x14ac:dyDescent="0.25">
      <c r="A16" s="27">
        <v>62</v>
      </c>
      <c r="B16" s="55"/>
      <c r="C16" s="55">
        <v>8351200000</v>
      </c>
      <c r="D16" s="55"/>
      <c r="E16" s="55"/>
      <c r="F16" s="55">
        <v>8351200000</v>
      </c>
    </row>
    <row r="17" spans="1:6" x14ac:dyDescent="0.25">
      <c r="A17" s="27">
        <v>63</v>
      </c>
      <c r="B17" s="55">
        <v>30000000000</v>
      </c>
      <c r="C17" s="55">
        <v>440742838000</v>
      </c>
      <c r="D17" s="55">
        <v>52428726</v>
      </c>
      <c r="E17" s="55">
        <v>2400000000</v>
      </c>
      <c r="F17" s="55">
        <v>473195266726</v>
      </c>
    </row>
    <row r="18" spans="1:6" x14ac:dyDescent="0.25">
      <c r="A18" s="27">
        <v>64</v>
      </c>
      <c r="B18" s="55"/>
      <c r="C18" s="55">
        <v>76923568000</v>
      </c>
      <c r="D18" s="55"/>
      <c r="E18" s="55"/>
      <c r="F18" s="55">
        <v>76923568000</v>
      </c>
    </row>
    <row r="19" spans="1:6" x14ac:dyDescent="0.25">
      <c r="A19" s="27">
        <v>84</v>
      </c>
      <c r="B19" s="55"/>
      <c r="C19" s="55"/>
      <c r="D19" s="55">
        <v>85000000</v>
      </c>
      <c r="E19" s="55"/>
      <c r="F19" s="55">
        <v>85000000</v>
      </c>
    </row>
    <row r="20" spans="1:6" x14ac:dyDescent="0.25">
      <c r="A20" s="27">
        <v>85</v>
      </c>
      <c r="B20" s="55"/>
      <c r="C20" s="55"/>
      <c r="D20" s="55">
        <v>180000000</v>
      </c>
      <c r="E20" s="55"/>
      <c r="F20" s="55">
        <v>180000000</v>
      </c>
    </row>
    <row r="21" spans="1:6" x14ac:dyDescent="0.25">
      <c r="A21" s="27">
        <v>86</v>
      </c>
      <c r="B21" s="55"/>
      <c r="C21" s="55"/>
      <c r="D21" s="55">
        <v>50000000</v>
      </c>
      <c r="E21" s="55"/>
      <c r="F21" s="55">
        <v>50000000</v>
      </c>
    </row>
    <row r="22" spans="1:6" x14ac:dyDescent="0.25">
      <c r="A22" s="27">
        <v>87</v>
      </c>
      <c r="B22" s="55"/>
      <c r="C22" s="55"/>
      <c r="D22" s="55">
        <v>50000000</v>
      </c>
      <c r="E22" s="55"/>
      <c r="F22" s="55">
        <v>50000000</v>
      </c>
    </row>
    <row r="23" spans="1:6" x14ac:dyDescent="0.25">
      <c r="A23" s="27">
        <v>88</v>
      </c>
      <c r="B23" s="55"/>
      <c r="C23" s="55"/>
      <c r="D23" s="55">
        <v>50000000</v>
      </c>
      <c r="E23" s="55"/>
      <c r="F23" s="55">
        <v>50000000</v>
      </c>
    </row>
    <row r="24" spans="1:6" x14ac:dyDescent="0.25">
      <c r="A24" s="27">
        <v>89</v>
      </c>
      <c r="B24" s="55"/>
      <c r="C24" s="55"/>
      <c r="D24" s="55">
        <v>150000000</v>
      </c>
      <c r="E24" s="55"/>
      <c r="F24" s="55">
        <v>150000000</v>
      </c>
    </row>
    <row r="25" spans="1:6" x14ac:dyDescent="0.25">
      <c r="A25" s="27">
        <v>90</v>
      </c>
      <c r="B25" s="55"/>
      <c r="C25" s="55"/>
      <c r="D25" s="55">
        <v>100000000</v>
      </c>
      <c r="E25" s="55"/>
      <c r="F25" s="55">
        <v>100000000</v>
      </c>
    </row>
    <row r="26" spans="1:6" x14ac:dyDescent="0.25">
      <c r="A26" s="27">
        <v>91</v>
      </c>
      <c r="B26" s="55"/>
      <c r="C26" s="55"/>
      <c r="D26" s="55">
        <v>105000000</v>
      </c>
      <c r="E26" s="55"/>
      <c r="F26" s="55">
        <v>105000000</v>
      </c>
    </row>
    <row r="27" spans="1:6" x14ac:dyDescent="0.25">
      <c r="A27" s="27">
        <v>93</v>
      </c>
      <c r="B27" s="55"/>
      <c r="C27" s="55"/>
      <c r="D27" s="55">
        <v>150000000</v>
      </c>
      <c r="E27" s="55"/>
      <c r="F27" s="55">
        <v>150000000</v>
      </c>
    </row>
    <row r="28" spans="1:6" x14ac:dyDescent="0.25">
      <c r="A28" s="27">
        <v>94</v>
      </c>
      <c r="B28" s="55"/>
      <c r="C28" s="55"/>
      <c r="D28" s="55">
        <v>700000000</v>
      </c>
      <c r="E28" s="55"/>
      <c r="F28" s="55">
        <v>700000000</v>
      </c>
    </row>
    <row r="29" spans="1:6" x14ac:dyDescent="0.25">
      <c r="A29" s="27">
        <v>95</v>
      </c>
      <c r="B29" s="55"/>
      <c r="C29" s="55"/>
      <c r="D29" s="55">
        <v>4000000000</v>
      </c>
      <c r="E29" s="55"/>
      <c r="F29" s="55">
        <v>4000000000</v>
      </c>
    </row>
    <row r="30" spans="1:6" x14ac:dyDescent="0.25">
      <c r="A30" s="27">
        <v>104</v>
      </c>
      <c r="B30" s="55"/>
      <c r="C30" s="55"/>
      <c r="D30" s="55">
        <v>50000000</v>
      </c>
      <c r="E30" s="55"/>
      <c r="F30" s="55">
        <v>50000000</v>
      </c>
    </row>
    <row r="31" spans="1:6" x14ac:dyDescent="0.25">
      <c r="A31" s="27">
        <v>105</v>
      </c>
      <c r="B31" s="55"/>
      <c r="C31" s="55"/>
      <c r="D31" s="55">
        <v>25000000</v>
      </c>
      <c r="E31" s="55"/>
      <c r="F31" s="55">
        <v>25000000</v>
      </c>
    </row>
    <row r="32" spans="1:6" x14ac:dyDescent="0.25">
      <c r="A32" s="27">
        <v>124</v>
      </c>
      <c r="B32" s="55"/>
      <c r="C32" s="55"/>
      <c r="D32" s="55">
        <v>170000000</v>
      </c>
      <c r="E32" s="55"/>
      <c r="F32" s="55">
        <v>170000000</v>
      </c>
    </row>
    <row r="33" spans="1:6" x14ac:dyDescent="0.25">
      <c r="A33" s="27">
        <v>163</v>
      </c>
      <c r="B33" s="55"/>
      <c r="C33" s="55"/>
      <c r="D33" s="55">
        <v>200000000</v>
      </c>
      <c r="E33" s="55"/>
      <c r="F33" s="55">
        <v>200000000</v>
      </c>
    </row>
    <row r="34" spans="1:6" x14ac:dyDescent="0.25">
      <c r="A34" s="27">
        <v>183</v>
      </c>
      <c r="B34" s="55"/>
      <c r="C34" s="55"/>
      <c r="D34" s="55">
        <v>120000000</v>
      </c>
      <c r="E34" s="55"/>
      <c r="F34" s="55">
        <v>120000000</v>
      </c>
    </row>
    <row r="35" spans="1:6" x14ac:dyDescent="0.25">
      <c r="A35" s="27">
        <v>192</v>
      </c>
      <c r="B35" s="55"/>
      <c r="C35" s="55">
        <v>45719792000</v>
      </c>
      <c r="D35" s="55"/>
      <c r="E35" s="55"/>
      <c r="F35" s="55">
        <v>45719792000</v>
      </c>
    </row>
    <row r="36" spans="1:6" x14ac:dyDescent="0.25">
      <c r="A36" s="27">
        <v>294</v>
      </c>
      <c r="B36" s="55"/>
      <c r="C36" s="55"/>
      <c r="D36" s="55">
        <v>50000000</v>
      </c>
      <c r="E36" s="55"/>
      <c r="F36" s="55">
        <v>50000000</v>
      </c>
    </row>
    <row r="37" spans="1:6" x14ac:dyDescent="0.25">
      <c r="A37" s="27">
        <v>575</v>
      </c>
      <c r="B37" s="55"/>
      <c r="C37" s="55"/>
      <c r="D37" s="55">
        <v>1000000000</v>
      </c>
      <c r="E37" s="55"/>
      <c r="F37" s="55">
        <v>1000000000</v>
      </c>
    </row>
    <row r="38" spans="1:6" x14ac:dyDescent="0.25">
      <c r="A38" s="26" t="s">
        <v>181</v>
      </c>
      <c r="B38" s="55">
        <v>30000000000</v>
      </c>
      <c r="C38" s="55">
        <v>582327398000</v>
      </c>
      <c r="D38" s="55">
        <v>9958928726</v>
      </c>
      <c r="E38" s="55">
        <v>2400000000</v>
      </c>
      <c r="F38" s="57">
        <v>624686326726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5"/>
  <sheetViews>
    <sheetView workbookViewId="0">
      <selection activeCell="E37" sqref="E37"/>
    </sheetView>
  </sheetViews>
  <sheetFormatPr baseColWidth="10" defaultRowHeight="15" x14ac:dyDescent="0.25"/>
  <cols>
    <col min="1" max="1" width="134.5703125" customWidth="1"/>
    <col min="2" max="2" width="37.42578125" style="14" customWidth="1"/>
    <col min="4" max="4" width="19" customWidth="1"/>
  </cols>
  <sheetData>
    <row r="3" spans="1:2" x14ac:dyDescent="0.25">
      <c r="A3" s="48" t="s">
        <v>180</v>
      </c>
      <c r="B3" s="55" t="s">
        <v>775</v>
      </c>
    </row>
    <row r="4" spans="1:2" x14ac:dyDescent="0.25">
      <c r="A4" s="49" t="s">
        <v>546</v>
      </c>
      <c r="B4" s="55">
        <v>0</v>
      </c>
    </row>
    <row r="5" spans="1:2" x14ac:dyDescent="0.25">
      <c r="A5" s="49" t="s">
        <v>537</v>
      </c>
      <c r="B5" s="55">
        <v>0</v>
      </c>
    </row>
    <row r="6" spans="1:2" x14ac:dyDescent="0.25">
      <c r="A6" s="49" t="s">
        <v>28</v>
      </c>
      <c r="B6" s="55">
        <v>50000000</v>
      </c>
    </row>
    <row r="7" spans="1:2" x14ac:dyDescent="0.25">
      <c r="A7" s="49" t="s">
        <v>517</v>
      </c>
      <c r="B7" s="55">
        <v>0</v>
      </c>
    </row>
    <row r="8" spans="1:2" x14ac:dyDescent="0.25">
      <c r="A8" s="49" t="s">
        <v>103</v>
      </c>
      <c r="B8" s="55">
        <v>85000000</v>
      </c>
    </row>
    <row r="9" spans="1:2" x14ac:dyDescent="0.25">
      <c r="A9" s="49" t="s">
        <v>773</v>
      </c>
      <c r="B9" s="55">
        <v>50000000</v>
      </c>
    </row>
    <row r="10" spans="1:2" x14ac:dyDescent="0.25">
      <c r="A10" s="49" t="s">
        <v>109</v>
      </c>
      <c r="B10" s="55">
        <v>9046853832</v>
      </c>
    </row>
    <row r="11" spans="1:2" x14ac:dyDescent="0.25">
      <c r="A11" s="61" t="s">
        <v>27</v>
      </c>
      <c r="B11" s="62">
        <v>1000000000</v>
      </c>
    </row>
    <row r="12" spans="1:2" x14ac:dyDescent="0.25">
      <c r="A12" s="49" t="s">
        <v>126</v>
      </c>
      <c r="B12" s="55">
        <v>200000000</v>
      </c>
    </row>
    <row r="13" spans="1:2" x14ac:dyDescent="0.25">
      <c r="A13" s="49" t="s">
        <v>129</v>
      </c>
      <c r="B13" s="55">
        <v>120000000</v>
      </c>
    </row>
    <row r="14" spans="1:2" x14ac:dyDescent="0.25">
      <c r="A14" s="49" t="s">
        <v>226</v>
      </c>
      <c r="B14" s="55">
        <v>0</v>
      </c>
    </row>
    <row r="15" spans="1:2" x14ac:dyDescent="0.25">
      <c r="A15" s="49" t="s">
        <v>250</v>
      </c>
      <c r="B15" s="55">
        <v>0</v>
      </c>
    </row>
    <row r="16" spans="1:2" x14ac:dyDescent="0.25">
      <c r="A16" s="49" t="s">
        <v>214</v>
      </c>
      <c r="B16" s="55">
        <v>0</v>
      </c>
    </row>
    <row r="17" spans="1:2" x14ac:dyDescent="0.25">
      <c r="A17" s="49" t="s">
        <v>19</v>
      </c>
      <c r="B17" s="55">
        <v>76923568000.000015</v>
      </c>
    </row>
    <row r="18" spans="1:2" x14ac:dyDescent="0.25">
      <c r="A18" s="49" t="s">
        <v>261</v>
      </c>
      <c r="B18" s="55">
        <v>0</v>
      </c>
    </row>
    <row r="19" spans="1:2" x14ac:dyDescent="0.25">
      <c r="A19" s="49" t="s">
        <v>135</v>
      </c>
      <c r="B19" s="55">
        <v>50000000</v>
      </c>
    </row>
    <row r="20" spans="1:2" x14ac:dyDescent="0.25">
      <c r="A20" s="49" t="s">
        <v>186</v>
      </c>
      <c r="B20" s="55">
        <v>164500000</v>
      </c>
    </row>
    <row r="21" spans="1:2" x14ac:dyDescent="0.25">
      <c r="A21" s="49" t="s">
        <v>83</v>
      </c>
      <c r="B21" s="55">
        <v>100000000</v>
      </c>
    </row>
    <row r="22" spans="1:2" x14ac:dyDescent="0.25">
      <c r="A22" s="49" t="s">
        <v>205</v>
      </c>
      <c r="B22" s="55">
        <v>0</v>
      </c>
    </row>
    <row r="23" spans="1:2" x14ac:dyDescent="0.25">
      <c r="A23" s="49" t="s">
        <v>37</v>
      </c>
      <c r="B23" s="55">
        <v>0</v>
      </c>
    </row>
    <row r="24" spans="1:2" x14ac:dyDescent="0.25">
      <c r="A24" s="49" t="s">
        <v>283</v>
      </c>
      <c r="B24" s="55">
        <v>0</v>
      </c>
    </row>
    <row r="25" spans="1:2" s="63" customFormat="1" x14ac:dyDescent="0.25">
      <c r="A25" s="61" t="s">
        <v>55</v>
      </c>
      <c r="B25" s="62">
        <v>3141675276</v>
      </c>
    </row>
    <row r="26" spans="1:2" x14ac:dyDescent="0.25">
      <c r="A26" s="49" t="s">
        <v>116</v>
      </c>
      <c r="B26" s="55">
        <v>50000000</v>
      </c>
    </row>
    <row r="27" spans="1:2" s="63" customFormat="1" x14ac:dyDescent="0.25">
      <c r="A27" s="61" t="s">
        <v>197</v>
      </c>
      <c r="B27" s="62">
        <v>1864900969</v>
      </c>
    </row>
    <row r="28" spans="1:2" x14ac:dyDescent="0.25">
      <c r="A28" s="49" t="s">
        <v>61</v>
      </c>
      <c r="B28" s="55">
        <v>250000000</v>
      </c>
    </row>
    <row r="29" spans="1:2" x14ac:dyDescent="0.25">
      <c r="A29" s="49" t="s">
        <v>107</v>
      </c>
      <c r="B29" s="55">
        <v>150000000</v>
      </c>
    </row>
    <row r="30" spans="1:2" x14ac:dyDescent="0.25">
      <c r="A30" s="49" t="s">
        <v>259</v>
      </c>
      <c r="B30" s="55">
        <v>100000000</v>
      </c>
    </row>
    <row r="31" spans="1:2" x14ac:dyDescent="0.25">
      <c r="A31" s="49" t="s">
        <v>101</v>
      </c>
      <c r="B31" s="55">
        <v>120000000</v>
      </c>
    </row>
    <row r="32" spans="1:2" x14ac:dyDescent="0.25">
      <c r="A32" s="49" t="s">
        <v>198</v>
      </c>
      <c r="B32" s="62">
        <v>10978200000</v>
      </c>
    </row>
    <row r="33" spans="1:2" x14ac:dyDescent="0.25">
      <c r="A33" s="49" t="s">
        <v>133</v>
      </c>
      <c r="B33" s="55">
        <v>50000000</v>
      </c>
    </row>
    <row r="34" spans="1:2" x14ac:dyDescent="0.25">
      <c r="A34" s="49" t="s">
        <v>33</v>
      </c>
      <c r="B34" s="55">
        <v>50000000</v>
      </c>
    </row>
    <row r="35" spans="1:2" x14ac:dyDescent="0.25">
      <c r="A35" s="49" t="s">
        <v>282</v>
      </c>
      <c r="B35" s="55">
        <v>0</v>
      </c>
    </row>
    <row r="36" spans="1:2" x14ac:dyDescent="0.25">
      <c r="A36" s="49" t="s">
        <v>81</v>
      </c>
      <c r="B36" s="55">
        <v>50000000</v>
      </c>
    </row>
    <row r="37" spans="1:2" x14ac:dyDescent="0.25">
      <c r="A37" s="49" t="s">
        <v>76</v>
      </c>
      <c r="B37" s="55">
        <v>250000000</v>
      </c>
    </row>
    <row r="38" spans="1:2" x14ac:dyDescent="0.25">
      <c r="A38" s="49" t="s">
        <v>105</v>
      </c>
      <c r="B38" s="55">
        <v>0</v>
      </c>
    </row>
    <row r="39" spans="1:2" x14ac:dyDescent="0.25">
      <c r="A39" s="49" t="s">
        <v>217</v>
      </c>
      <c r="B39" s="55">
        <v>0</v>
      </c>
    </row>
    <row r="40" spans="1:2" x14ac:dyDescent="0.25">
      <c r="A40" s="49" t="s">
        <v>120</v>
      </c>
      <c r="B40" s="55">
        <v>0</v>
      </c>
    </row>
    <row r="41" spans="1:2" x14ac:dyDescent="0.25">
      <c r="A41" s="49" t="s">
        <v>131</v>
      </c>
      <c r="B41" s="55">
        <v>0</v>
      </c>
    </row>
    <row r="42" spans="1:2" x14ac:dyDescent="0.25">
      <c r="A42" s="49" t="s">
        <v>304</v>
      </c>
      <c r="B42" s="55">
        <v>0</v>
      </c>
    </row>
    <row r="43" spans="1:2" x14ac:dyDescent="0.25">
      <c r="A43" s="49" t="s">
        <v>114</v>
      </c>
      <c r="B43" s="55">
        <v>664683342</v>
      </c>
    </row>
    <row r="44" spans="1:2" x14ac:dyDescent="0.25">
      <c r="A44" s="49" t="s">
        <v>71</v>
      </c>
      <c r="B44" s="55">
        <v>80000000</v>
      </c>
    </row>
    <row r="45" spans="1:2" x14ac:dyDescent="0.25">
      <c r="A45" s="49" t="s">
        <v>123</v>
      </c>
      <c r="B45" s="55">
        <v>170000000</v>
      </c>
    </row>
    <row r="46" spans="1:2" x14ac:dyDescent="0.25">
      <c r="A46" s="49" t="s">
        <v>21</v>
      </c>
      <c r="B46" s="55">
        <v>0</v>
      </c>
    </row>
    <row r="47" spans="1:2" x14ac:dyDescent="0.25">
      <c r="A47" s="49" t="s">
        <v>143</v>
      </c>
      <c r="B47" s="55">
        <v>50000000</v>
      </c>
    </row>
    <row r="48" spans="1:2" x14ac:dyDescent="0.25">
      <c r="A48" s="49" t="s">
        <v>194</v>
      </c>
      <c r="B48" s="55">
        <v>2100000000</v>
      </c>
    </row>
    <row r="49" spans="1:2" x14ac:dyDescent="0.25">
      <c r="A49" s="49" t="s">
        <v>66</v>
      </c>
      <c r="B49" s="55">
        <v>12778107731</v>
      </c>
    </row>
    <row r="50" spans="1:2" x14ac:dyDescent="0.25">
      <c r="A50" s="49" t="s">
        <v>73</v>
      </c>
      <c r="B50" s="55">
        <v>168667200</v>
      </c>
    </row>
    <row r="51" spans="1:2" x14ac:dyDescent="0.25">
      <c r="A51" s="49" t="s">
        <v>463</v>
      </c>
      <c r="B51" s="55">
        <v>52428726</v>
      </c>
    </row>
    <row r="52" spans="1:2" x14ac:dyDescent="0.25">
      <c r="A52" s="49" t="s">
        <v>196</v>
      </c>
      <c r="B52" s="55">
        <v>421513878413</v>
      </c>
    </row>
    <row r="53" spans="1:2" x14ac:dyDescent="0.25">
      <c r="A53" s="71" t="s">
        <v>208</v>
      </c>
      <c r="B53" s="72">
        <v>30000000000</v>
      </c>
    </row>
    <row r="54" spans="1:2" x14ac:dyDescent="0.25">
      <c r="A54" s="49" t="s">
        <v>774</v>
      </c>
      <c r="B54" s="55">
        <v>45719792000</v>
      </c>
    </row>
    <row r="55" spans="1:2" x14ac:dyDescent="0.25">
      <c r="A55" s="49" t="s">
        <v>96</v>
      </c>
      <c r="B55" s="55">
        <v>180000000</v>
      </c>
    </row>
    <row r="56" spans="1:2" x14ac:dyDescent="0.25">
      <c r="A56" s="49" t="s">
        <v>142</v>
      </c>
      <c r="B56" s="55">
        <v>2400000000</v>
      </c>
    </row>
    <row r="57" spans="1:2" x14ac:dyDescent="0.25">
      <c r="A57" s="49" t="s">
        <v>93</v>
      </c>
      <c r="B57" s="55">
        <v>50000000</v>
      </c>
    </row>
    <row r="58" spans="1:2" x14ac:dyDescent="0.25">
      <c r="A58" s="49" t="s">
        <v>94</v>
      </c>
      <c r="B58" s="55">
        <v>0</v>
      </c>
    </row>
    <row r="59" spans="1:2" x14ac:dyDescent="0.25">
      <c r="A59" s="49" t="s">
        <v>299</v>
      </c>
      <c r="B59" s="55">
        <v>0</v>
      </c>
    </row>
    <row r="60" spans="1:2" x14ac:dyDescent="0.25">
      <c r="A60" s="49" t="s">
        <v>277</v>
      </c>
      <c r="B60" s="55">
        <v>0</v>
      </c>
    </row>
    <row r="61" spans="1:2" x14ac:dyDescent="0.25">
      <c r="A61" s="49" t="s">
        <v>141</v>
      </c>
      <c r="B61" s="55">
        <v>8190000000</v>
      </c>
    </row>
    <row r="62" spans="1:2" x14ac:dyDescent="0.25">
      <c r="A62" s="49" t="s">
        <v>78</v>
      </c>
      <c r="B62" s="55">
        <v>50000000</v>
      </c>
    </row>
    <row r="63" spans="1:2" x14ac:dyDescent="0.25">
      <c r="A63" s="49" t="s">
        <v>92</v>
      </c>
      <c r="B63" s="55">
        <v>126500000</v>
      </c>
    </row>
    <row r="64" spans="1:2" x14ac:dyDescent="0.25">
      <c r="A64" s="49" t="s">
        <v>64</v>
      </c>
      <c r="B64" s="55">
        <v>15000000</v>
      </c>
    </row>
    <row r="65" spans="1:4" x14ac:dyDescent="0.25">
      <c r="A65" s="49" t="s">
        <v>242</v>
      </c>
      <c r="B65" s="55">
        <v>0</v>
      </c>
    </row>
    <row r="66" spans="1:4" x14ac:dyDescent="0.25">
      <c r="A66" s="49" t="s">
        <v>39</v>
      </c>
      <c r="B66" s="55">
        <v>0</v>
      </c>
    </row>
    <row r="67" spans="1:4" s="63" customFormat="1" x14ac:dyDescent="0.25">
      <c r="A67" s="61" t="s">
        <v>199</v>
      </c>
      <c r="B67" s="62">
        <v>2400000000</v>
      </c>
    </row>
    <row r="68" spans="1:4" x14ac:dyDescent="0.25">
      <c r="A68" s="49" t="s">
        <v>195</v>
      </c>
      <c r="B68" s="55">
        <v>315000000</v>
      </c>
    </row>
    <row r="69" spans="1:4" x14ac:dyDescent="0.25">
      <c r="A69" s="49" t="s">
        <v>118</v>
      </c>
      <c r="B69" s="55">
        <v>10000000</v>
      </c>
    </row>
    <row r="70" spans="1:4" x14ac:dyDescent="0.25">
      <c r="A70" s="49" t="s">
        <v>34</v>
      </c>
      <c r="B70" s="55">
        <v>150000000</v>
      </c>
    </row>
    <row r="71" spans="1:4" x14ac:dyDescent="0.25">
      <c r="A71" s="49" t="s">
        <v>187</v>
      </c>
      <c r="B71" s="55">
        <v>8351200000</v>
      </c>
    </row>
    <row r="72" spans="1:4" x14ac:dyDescent="0.25">
      <c r="A72" s="49" t="s">
        <v>181</v>
      </c>
      <c r="B72" s="55">
        <v>640379955489</v>
      </c>
    </row>
    <row r="77" spans="1:4" x14ac:dyDescent="0.25">
      <c r="B77" s="14">
        <v>624686326726</v>
      </c>
    </row>
    <row r="80" spans="1:4" x14ac:dyDescent="0.25">
      <c r="B80" s="14">
        <f>+B77-GETPIVOTDATA("RECURSOS APROPIADOS  2016",$A$3)</f>
        <v>-15693628763</v>
      </c>
      <c r="D80" s="70"/>
    </row>
    <row r="82" spans="1:4" x14ac:dyDescent="0.25">
      <c r="D82" s="55"/>
    </row>
    <row r="84" spans="1:4" x14ac:dyDescent="0.25">
      <c r="D84" s="58"/>
    </row>
    <row r="85" spans="1:4" x14ac:dyDescent="0.25">
      <c r="A85" s="59" t="s">
        <v>785</v>
      </c>
    </row>
  </sheetData>
  <conditionalFormatting sqref="D80">
    <cfRule type="expression" dxfId="0" priority="1">
      <formula>LEN($C80)&lt;=12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Presupuesto por dirección</vt:lpstr>
      <vt:lpstr>SEC_2016</vt:lpstr>
      <vt:lpstr>POAI 2016</vt:lpstr>
      <vt:lpstr>$ por fondo</vt:lpstr>
      <vt:lpstr>programación por producto</vt:lpstr>
      <vt:lpstr>SEC_2016!Área_de_impresión</vt:lpstr>
      <vt:lpstr>SEC_2016!Títulos_a_imprimir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Rueda</dc:creator>
  <cp:lastModifiedBy>marango</cp:lastModifiedBy>
  <cp:lastPrinted>2014-10-07T22:02:43Z</cp:lastPrinted>
  <dcterms:created xsi:type="dcterms:W3CDTF">2013-12-07T21:56:49Z</dcterms:created>
  <dcterms:modified xsi:type="dcterms:W3CDTF">2016-01-26T14:37:44Z</dcterms:modified>
</cp:coreProperties>
</file>